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rv-dominio\datos\Planificacion Institucional\2024\POI 2024 JUDESUR\"/>
    </mc:Choice>
  </mc:AlternateContent>
  <xr:revisionPtr revIDLastSave="0" documentId="13_ncr:1_{DD272BD9-A07C-409D-BEDE-76ED2356DA34}" xr6:coauthVersionLast="47" xr6:coauthVersionMax="47" xr10:uidLastSave="{00000000-0000-0000-0000-000000000000}"/>
  <bookViews>
    <workbookView xWindow="-120" yWindow="-120" windowWidth="20730" windowHeight="11040" firstSheet="4" activeTab="4" xr2:uid="{00000000-000D-0000-FFFF-FFFF00000000}"/>
  </bookViews>
  <sheets>
    <sheet name="OBJ ESTRATEGICOS" sheetId="2" state="hidden" r:id="rId1"/>
    <sheet name="PEI" sheetId="1" state="hidden" r:id="rId2"/>
    <sheet name="Informe PEI I Sem2023" sheetId="11" state="hidden" r:id="rId3"/>
    <sheet name="Control gerencial PEI 2023" sheetId="3" state="hidden" r:id="rId4"/>
    <sheet name="POI2024" sheetId="10" r:id="rId5"/>
    <sheet name="Resumen Anual 2024" sheetId="15" state="hidden" r:id="rId6"/>
    <sheet name="Informe Anual POI 2024 " sheetId="12" r:id="rId7"/>
    <sheet name="Resumen Anual POI  2024" sheetId="16" r:id="rId8"/>
    <sheet name="Informe POI I Sem2024" sheetId="14" state="hidden" r:id="rId9"/>
    <sheet name="Resumen I semestre" sheetId="13" state="hidden" r:id="rId10"/>
  </sheets>
  <externalReferences>
    <externalReference r:id="rId11"/>
    <externalReference r:id="rId12"/>
    <externalReference r:id="rId13"/>
  </externalReferences>
  <definedNames>
    <definedName name="a" localSheetId="3">[1]bd!#REF!</definedName>
    <definedName name="a" localSheetId="6">[1]bd!#REF!</definedName>
    <definedName name="a" localSheetId="8">[1]bd!#REF!</definedName>
    <definedName name="a" localSheetId="4">[1]bd!#REF!</definedName>
    <definedName name="a" localSheetId="7">[1]bd!#REF!</definedName>
    <definedName name="a">[1]bd!#REF!</definedName>
    <definedName name="aasa" localSheetId="6">#REF!</definedName>
    <definedName name="aasa" localSheetId="8">#REF!</definedName>
    <definedName name="aasa" localSheetId="4">#REF!</definedName>
    <definedName name="aasa" localSheetId="7">#REF!</definedName>
    <definedName name="aasa">#REF!</definedName>
    <definedName name="_xlnm.Print_Area" localSheetId="1">PEI!$A$1:$R$16</definedName>
    <definedName name="as" localSheetId="6">#REF!</definedName>
    <definedName name="as" localSheetId="8">#REF!</definedName>
    <definedName name="as" localSheetId="4">#REF!</definedName>
    <definedName name="as" localSheetId="7">#REF!</definedName>
    <definedName name="as">#REF!</definedName>
    <definedName name="categoriasriesgo" localSheetId="3">[2]bd!#REF!</definedName>
    <definedName name="categoriasriesgo" localSheetId="6">[3]bd!#REF!</definedName>
    <definedName name="categoriasriesgo" localSheetId="8">[3]bd!#REF!</definedName>
    <definedName name="categoriasriesgo" localSheetId="4">[2]bd!#REF!</definedName>
    <definedName name="categoriasriesgo" localSheetId="7">[3]bd!#REF!</definedName>
    <definedName name="categoriasriesgo">[3]bd!#REF!</definedName>
    <definedName name="CostInd" localSheetId="3">'[2]Inventario recursos'!#REF!</definedName>
    <definedName name="CostInd" localSheetId="6">'[3]Inventario recursos'!#REF!</definedName>
    <definedName name="CostInd" localSheetId="8">'[3]Inventario recursos'!#REF!</definedName>
    <definedName name="CostInd" localSheetId="4">'[2]Inventario recursos'!#REF!</definedName>
    <definedName name="CostInd" localSheetId="7">'[3]Inventario recursos'!#REF!</definedName>
    <definedName name="CostInd">'[3]Inventario recursos'!#REF!</definedName>
    <definedName name="l" localSheetId="6">#REF!</definedName>
    <definedName name="l" localSheetId="8">#REF!</definedName>
    <definedName name="l" localSheetId="4">#REF!</definedName>
    <definedName name="l" localSheetId="7">#REF!</definedName>
    <definedName name="l">#REF!</definedName>
    <definedName name="SisyTec" localSheetId="3">'[2]Inventario recursos'!#REF!</definedName>
    <definedName name="SisyTec" localSheetId="6">'[3]Inventario recursos'!#REF!</definedName>
    <definedName name="SisyTec" localSheetId="8">'[3]Inventario recursos'!#REF!</definedName>
    <definedName name="SisyTec" localSheetId="4">'[2]Inventario recursos'!#REF!</definedName>
    <definedName name="SisyTec" localSheetId="7">'[3]Inventario recursos'!#REF!</definedName>
    <definedName name="SisyTec">'[3]Inventario recursos'!#REF!</definedName>
    <definedName name="Z_6B976371_18F9_49E6_B9E8_765241276240_.wvu.Cols" localSheetId="3" hidden="1">'Control gerencial PEI 2023'!$A:$B,'Control gerencial PEI 2023'!$V:$V,'Control gerencial PEI 2023'!$X:$X,'Control gerencial PEI 2023'!$Z:$Z,'Control gerencial PEI 2023'!$AC:$AC,'Control gerencial PEI 2023'!$AE:$AE,'Control gerencial PEI 2023'!$AG:$AG,'Control gerencial PEI 2023'!$AI:$AI,'Control gerencial PEI 2023'!$AL:$AL,'Control gerencial PEI 2023'!$BM:$BM</definedName>
    <definedName name="Z_6B976371_18F9_49E6_B9E8_765241276240_.wvu.Cols" localSheetId="4" hidden="1">'POI2024'!$A:$B,'POI2024'!$AR:$AR,'POI2024'!$AU:$AU,'POI2024'!$AW:$AW,'POI2024'!$AZ:$AZ,'POI2024'!$BB:$BB,'POI2024'!$BF:$BF,'POI2024'!$BH:$BH,'POI2024'!$BK:$BK,'POI2024'!$CQ:$CQ</definedName>
    <definedName name="Z_6B976371_18F9_49E6_B9E8_765241276240_.wvu.PrintArea" localSheetId="1" hidden="1">PEI!$A$1:$R$16</definedName>
    <definedName name="Z_6B976371_18F9_49E6_B9E8_765241276240_.wvu.Rows" localSheetId="3" hidden="1">'Control gerencial PEI 2023'!$1:$5</definedName>
    <definedName name="Z_6B976371_18F9_49E6_B9E8_765241276240_.wvu.Rows" localSheetId="4" hidden="1">'POI2024'!$1:$5</definedName>
    <definedName name="Z_9E877FE4_3B42_4394_9457_31B9F5C84FD0_.wvu.Cols" localSheetId="3" hidden="1">'Control gerencial PEI 2023'!$A:$B,'Control gerencial PEI 2023'!$BM:$BM</definedName>
    <definedName name="Z_9E877FE4_3B42_4394_9457_31B9F5C84FD0_.wvu.Cols" localSheetId="4" hidden="1">'POI2024'!$A:$B,'POI2024'!$CQ:$CQ</definedName>
    <definedName name="Z_9E877FE4_3B42_4394_9457_31B9F5C84FD0_.wvu.PrintArea" localSheetId="1" hidden="1">PEI!$A$1:$R$16</definedName>
    <definedName name="Z_9E877FE4_3B42_4394_9457_31B9F5C84FD0_.wvu.Rows" localSheetId="3" hidden="1">'Control gerencial PEI 2023'!$1:$5</definedName>
    <definedName name="Z_9E877FE4_3B42_4394_9457_31B9F5C84FD0_.wvu.Rows" localSheetId="4" hidden="1">'POI2024'!$1:$5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2" l="1"/>
  <c r="BS122" i="10"/>
  <c r="BS109" i="10"/>
  <c r="BS85" i="10"/>
  <c r="AK85" i="10"/>
  <c r="AM85" i="10"/>
  <c r="AO85" i="10"/>
  <c r="AO123" i="10" l="1"/>
  <c r="AO122" i="10"/>
  <c r="AM122" i="10"/>
  <c r="AK122" i="10"/>
  <c r="AG85" i="10"/>
  <c r="BS130" i="10"/>
  <c r="AO109" i="10" l="1"/>
  <c r="AO62" i="10" l="1"/>
  <c r="BS47" i="10"/>
  <c r="AK47" i="10" l="1"/>
  <c r="AK20" i="10"/>
  <c r="AO47" i="10" l="1"/>
  <c r="AO40" i="10"/>
  <c r="AO35" i="10"/>
  <c r="AO20" i="10"/>
  <c r="AM35" i="10"/>
  <c r="AM47" i="10"/>
  <c r="AO48" i="10" l="1"/>
  <c r="AM62" i="10"/>
  <c r="BC61" i="10"/>
  <c r="BC60" i="10"/>
  <c r="BC59" i="10"/>
  <c r="BC58" i="10"/>
  <c r="BC57" i="10"/>
  <c r="BC56" i="10"/>
  <c r="BC55" i="10"/>
  <c r="BC54" i="10"/>
  <c r="BC53" i="10"/>
  <c r="BC52" i="10"/>
  <c r="BC51" i="10"/>
  <c r="BC50" i="10"/>
  <c r="BC49" i="10"/>
  <c r="BA61" i="10"/>
  <c r="BA60" i="10"/>
  <c r="BA59" i="10"/>
  <c r="BA58" i="10"/>
  <c r="BA57" i="10"/>
  <c r="BA56" i="10"/>
  <c r="BA55" i="10"/>
  <c r="BA54" i="10"/>
  <c r="BA53" i="10"/>
  <c r="BA52" i="10"/>
  <c r="BA51" i="10"/>
  <c r="BA50" i="10"/>
  <c r="BA49" i="10"/>
  <c r="BI61" i="10" l="1"/>
  <c r="BI71" i="10"/>
  <c r="BI69" i="10"/>
  <c r="BI68" i="10"/>
  <c r="BI65" i="10"/>
  <c r="G25" i="12"/>
  <c r="BG117" i="10"/>
  <c r="BG106" i="10"/>
  <c r="BI149" i="10"/>
  <c r="BI148" i="10"/>
  <c r="BI147" i="10"/>
  <c r="BI146" i="10"/>
  <c r="BI145" i="10"/>
  <c r="BI144" i="10"/>
  <c r="BI143" i="10"/>
  <c r="BI142" i="10"/>
  <c r="BI150" i="10" s="1"/>
  <c r="BG149" i="10"/>
  <c r="BG148" i="10"/>
  <c r="BG147" i="10"/>
  <c r="BG146" i="10"/>
  <c r="BG145" i="10"/>
  <c r="BG144" i="10"/>
  <c r="BG143" i="10"/>
  <c r="BG142" i="10"/>
  <c r="BC149" i="10"/>
  <c r="BC148" i="10"/>
  <c r="BC147" i="10"/>
  <c r="BC146" i="10"/>
  <c r="BC145" i="10"/>
  <c r="BC144" i="10"/>
  <c r="BC143" i="10"/>
  <c r="BC142" i="10"/>
  <c r="BC150" i="10" s="1"/>
  <c r="BA149" i="10"/>
  <c r="BA148" i="10"/>
  <c r="BA147" i="10"/>
  <c r="BA146" i="10"/>
  <c r="BA145" i="10"/>
  <c r="BA144" i="10"/>
  <c r="BA143" i="10"/>
  <c r="BA142" i="10"/>
  <c r="AX148" i="10"/>
  <c r="AX147" i="10"/>
  <c r="AX146" i="10"/>
  <c r="AX145" i="10"/>
  <c r="AX144" i="10"/>
  <c r="AX143" i="10"/>
  <c r="AX142" i="10"/>
  <c r="AV149" i="10"/>
  <c r="AV147" i="10"/>
  <c r="AV146" i="10"/>
  <c r="AV145" i="10"/>
  <c r="AV144" i="10"/>
  <c r="AV143" i="10"/>
  <c r="AV142" i="10"/>
  <c r="AS149" i="10"/>
  <c r="AS147" i="10"/>
  <c r="AS146" i="10"/>
  <c r="AS145" i="10"/>
  <c r="AS144" i="10"/>
  <c r="AS143" i="10"/>
  <c r="AS142" i="10"/>
  <c r="AQ149" i="10"/>
  <c r="AQ148" i="10"/>
  <c r="AQ147" i="10"/>
  <c r="AQ146" i="10"/>
  <c r="AQ145" i="10"/>
  <c r="AQ144" i="10"/>
  <c r="AQ143" i="10"/>
  <c r="AQ142" i="10"/>
  <c r="I150" i="10"/>
  <c r="BA150" i="10" s="1"/>
  <c r="BS34" i="10"/>
  <c r="BS33" i="10"/>
  <c r="BS32" i="10"/>
  <c r="BS31" i="10"/>
  <c r="BS30" i="10"/>
  <c r="BS29" i="10"/>
  <c r="BS28" i="10"/>
  <c r="BS27" i="10"/>
  <c r="BS26" i="10"/>
  <c r="BS25" i="10"/>
  <c r="BS24" i="10"/>
  <c r="BS23" i="10"/>
  <c r="BS22" i="10"/>
  <c r="BS35" i="10" s="1"/>
  <c r="BI34" i="10"/>
  <c r="BI33" i="10"/>
  <c r="BI32" i="10"/>
  <c r="BI31" i="10"/>
  <c r="BI30" i="10"/>
  <c r="BI29" i="10"/>
  <c r="BI28" i="10"/>
  <c r="BI27" i="10"/>
  <c r="BI26" i="10"/>
  <c r="BI25" i="10"/>
  <c r="BI24" i="10"/>
  <c r="BI23" i="10"/>
  <c r="BI22" i="10"/>
  <c r="BG34" i="10"/>
  <c r="BG33" i="10"/>
  <c r="BG32" i="10"/>
  <c r="BG31" i="10"/>
  <c r="BG30" i="10"/>
  <c r="BG29" i="10"/>
  <c r="BG28" i="10"/>
  <c r="BG27" i="10"/>
  <c r="BG26" i="10"/>
  <c r="BG25" i="10"/>
  <c r="BG24" i="10"/>
  <c r="BG23" i="10"/>
  <c r="BG22" i="10"/>
  <c r="BC34" i="10"/>
  <c r="BC33" i="10"/>
  <c r="BC32" i="10"/>
  <c r="BC31" i="10"/>
  <c r="BC30" i="10"/>
  <c r="BC29" i="10"/>
  <c r="BC28" i="10"/>
  <c r="BC27" i="10"/>
  <c r="BC26" i="10"/>
  <c r="BC25" i="10"/>
  <c r="BC24" i="10"/>
  <c r="BC23" i="10"/>
  <c r="BC22" i="10"/>
  <c r="BA23" i="10"/>
  <c r="BA34" i="10"/>
  <c r="BA33" i="10"/>
  <c r="BA32" i="10"/>
  <c r="BA31" i="10"/>
  <c r="BA30" i="10"/>
  <c r="BA29" i="10"/>
  <c r="BA28" i="10"/>
  <c r="BA27" i="10"/>
  <c r="BA26" i="10"/>
  <c r="BA25" i="10"/>
  <c r="BA24" i="10"/>
  <c r="BA22" i="10"/>
  <c r="AX34" i="10"/>
  <c r="AX33" i="10"/>
  <c r="AX32" i="10"/>
  <c r="AX31" i="10"/>
  <c r="AX30" i="10"/>
  <c r="AX29" i="10"/>
  <c r="AX28" i="10"/>
  <c r="AX27" i="10"/>
  <c r="AX23" i="10"/>
  <c r="AX22" i="10"/>
  <c r="AV33" i="10"/>
  <c r="AV34" i="10"/>
  <c r="AV32" i="10"/>
  <c r="AV31" i="10"/>
  <c r="AV30" i="10"/>
  <c r="AV29" i="10"/>
  <c r="AV28" i="10"/>
  <c r="AV27" i="10"/>
  <c r="AV25" i="10"/>
  <c r="AV23" i="10"/>
  <c r="AV22" i="10"/>
  <c r="AS34" i="10"/>
  <c r="AS33" i="10"/>
  <c r="AS32" i="10"/>
  <c r="AS31" i="10"/>
  <c r="AS30" i="10"/>
  <c r="AS29" i="10"/>
  <c r="AS28" i="10"/>
  <c r="AS27" i="10"/>
  <c r="AS26" i="10"/>
  <c r="AS25" i="10"/>
  <c r="AS24" i="10"/>
  <c r="AS23" i="10"/>
  <c r="AS22" i="10"/>
  <c r="AQ34" i="10"/>
  <c r="AQ33" i="10"/>
  <c r="AQ32" i="10"/>
  <c r="AQ31" i="10"/>
  <c r="AQ30" i="10"/>
  <c r="AQ29" i="10"/>
  <c r="AQ28" i="10"/>
  <c r="AQ27" i="10"/>
  <c r="AQ26" i="10"/>
  <c r="I35" i="10"/>
  <c r="BI35" i="10" s="1"/>
  <c r="AQ23" i="10"/>
  <c r="AQ22" i="10"/>
  <c r="AY34" i="10"/>
  <c r="AY33" i="10"/>
  <c r="AY32" i="10"/>
  <c r="AY31" i="10"/>
  <c r="AY30" i="10"/>
  <c r="AY29" i="10"/>
  <c r="AY28" i="10"/>
  <c r="AY27" i="10"/>
  <c r="AY23" i="10"/>
  <c r="AY22" i="10"/>
  <c r="AV15" i="10"/>
  <c r="AY15" i="10"/>
  <c r="BG150" i="10" l="1"/>
  <c r="BA35" i="10"/>
  <c r="AS35" i="10"/>
  <c r="BC35" i="10"/>
  <c r="BG35" i="10"/>
  <c r="BE35" i="10"/>
  <c r="Y84" i="10"/>
  <c r="AF85" i="10" l="1"/>
  <c r="H15" i="12" l="1"/>
  <c r="B28" i="14"/>
  <c r="B27" i="14"/>
  <c r="B26" i="14"/>
  <c r="BM147" i="10"/>
  <c r="BM146" i="10"/>
  <c r="AK62" i="10" l="1"/>
  <c r="AL49" i="10"/>
  <c r="I140" i="10"/>
  <c r="BS139" i="10"/>
  <c r="BN139" i="10"/>
  <c r="BM139" i="10"/>
  <c r="BL139" i="10"/>
  <c r="BK139" i="10"/>
  <c r="BP139" i="10" s="1"/>
  <c r="BI139" i="10"/>
  <c r="BG139" i="10"/>
  <c r="BC139" i="10"/>
  <c r="BA139" i="10"/>
  <c r="AY139" i="10"/>
  <c r="AX139" i="10"/>
  <c r="AV139" i="10"/>
  <c r="AS139" i="10"/>
  <c r="AQ139" i="10"/>
  <c r="AN139" i="10"/>
  <c r="AL139" i="10"/>
  <c r="AJ139" i="10"/>
  <c r="Y139" i="10"/>
  <c r="AH139" i="10" s="1"/>
  <c r="R139" i="10"/>
  <c r="Q139" i="10"/>
  <c r="C40" i="14" l="1"/>
  <c r="BO139" i="10"/>
  <c r="BQ139" i="10"/>
  <c r="BR139" i="10"/>
  <c r="T139" i="10"/>
  <c r="BK22" i="10" l="1"/>
  <c r="BO22" i="10" s="1"/>
  <c r="BL22" i="10"/>
  <c r="BM22" i="10"/>
  <c r="BN22" i="10"/>
  <c r="BQ22" i="10" l="1"/>
  <c r="BP22" i="10"/>
  <c r="BR22" i="10"/>
  <c r="AY149" i="10"/>
  <c r="AY147" i="10"/>
  <c r="AY146" i="10"/>
  <c r="AY145" i="10"/>
  <c r="AY144" i="10"/>
  <c r="AY143" i="10"/>
  <c r="AY142" i="10"/>
  <c r="AY138" i="10"/>
  <c r="AY137" i="10"/>
  <c r="AY136" i="10"/>
  <c r="AY135" i="10"/>
  <c r="AY134" i="10"/>
  <c r="AY133" i="10"/>
  <c r="AY132" i="10"/>
  <c r="AY129" i="10"/>
  <c r="AY128" i="10"/>
  <c r="AY127" i="10"/>
  <c r="AY126" i="10"/>
  <c r="AY125" i="10"/>
  <c r="AY124" i="10"/>
  <c r="AY118" i="10"/>
  <c r="AY117" i="10"/>
  <c r="AY106" i="10"/>
  <c r="AY66" i="10"/>
  <c r="AY67" i="10"/>
  <c r="AY70" i="10"/>
  <c r="AY71" i="10"/>
  <c r="AY72" i="10"/>
  <c r="AY73" i="10"/>
  <c r="AY74" i="10"/>
  <c r="AY75" i="10"/>
  <c r="AY76" i="10"/>
  <c r="AY77" i="10"/>
  <c r="AY78" i="10"/>
  <c r="AY79" i="10"/>
  <c r="AY80" i="10"/>
  <c r="AY81" i="10"/>
  <c r="AY65" i="10"/>
  <c r="AY49" i="10"/>
  <c r="AY61" i="10"/>
  <c r="AY59" i="10"/>
  <c r="AY58" i="10"/>
  <c r="AY56" i="10"/>
  <c r="AY55" i="10"/>
  <c r="AY54" i="10"/>
  <c r="AY53" i="10"/>
  <c r="AY52" i="10"/>
  <c r="AY51" i="10"/>
  <c r="AY50" i="10"/>
  <c r="AY46" i="10"/>
  <c r="AY44" i="10"/>
  <c r="AY43" i="10"/>
  <c r="AY42" i="10"/>
  <c r="AY39" i="10"/>
  <c r="AY16" i="10"/>
  <c r="AY17" i="10"/>
  <c r="AY18" i="10"/>
  <c r="AY19" i="10"/>
  <c r="AX149" i="10"/>
  <c r="Y46" i="10" l="1"/>
  <c r="AD62" i="10" l="1"/>
  <c r="BD53" i="10" l="1"/>
  <c r="BD55" i="10" l="1"/>
  <c r="Z47" i="10" l="1"/>
  <c r="AB47" i="10"/>
  <c r="Y71" i="10" l="1"/>
  <c r="AH71" i="10" s="1"/>
  <c r="Y65" i="10"/>
  <c r="Y66" i="10"/>
  <c r="AH66" i="10" s="1"/>
  <c r="Y67" i="10"/>
  <c r="AH67" i="10" s="1"/>
  <c r="Y68" i="10"/>
  <c r="Y69" i="10"/>
  <c r="AH69" i="10" s="1"/>
  <c r="Y70" i="10"/>
  <c r="AH70" i="10" s="1"/>
  <c r="Y72" i="10"/>
  <c r="AH72" i="10" s="1"/>
  <c r="Y73" i="10"/>
  <c r="AH73" i="10" s="1"/>
  <c r="Y74" i="10"/>
  <c r="AH74" i="10" s="1"/>
  <c r="Y75" i="10"/>
  <c r="Y76" i="10"/>
  <c r="AH76" i="10" s="1"/>
  <c r="Y77" i="10"/>
  <c r="AH77" i="10" s="1"/>
  <c r="Y78" i="10"/>
  <c r="AH78" i="10" s="1"/>
  <c r="Y79" i="10"/>
  <c r="AH79" i="10" s="1"/>
  <c r="Y80" i="10"/>
  <c r="AH80" i="10" s="1"/>
  <c r="Y81" i="10"/>
  <c r="AH81" i="10" s="1"/>
  <c r="Y82" i="10"/>
  <c r="AH82" i="10" s="1"/>
  <c r="Y83" i="10"/>
  <c r="AH83" i="10" s="1"/>
  <c r="AH84" i="10"/>
  <c r="AE85" i="10"/>
  <c r="BC117" i="10"/>
  <c r="BC118" i="10"/>
  <c r="BC119" i="10"/>
  <c r="BC120" i="10"/>
  <c r="BC121" i="10"/>
  <c r="I122" i="10"/>
  <c r="BA117" i="10"/>
  <c r="BA118" i="10"/>
  <c r="BA119" i="10"/>
  <c r="BA120" i="10"/>
  <c r="BA121" i="10"/>
  <c r="BK128" i="10"/>
  <c r="BL128" i="10"/>
  <c r="BM128" i="10"/>
  <c r="BN128" i="10"/>
  <c r="BS128" i="10"/>
  <c r="BK129" i="10"/>
  <c r="BO129" i="10" s="1"/>
  <c r="BL129" i="10"/>
  <c r="BM129" i="10"/>
  <c r="BN129" i="10"/>
  <c r="BS129" i="10"/>
  <c r="BK136" i="10"/>
  <c r="BL136" i="10"/>
  <c r="BM136" i="10"/>
  <c r="BN136" i="10"/>
  <c r="BS136" i="10"/>
  <c r="BK137" i="10"/>
  <c r="BL137" i="10"/>
  <c r="BM137" i="10"/>
  <c r="BN137" i="10"/>
  <c r="BS137" i="10"/>
  <c r="Y61" i="10"/>
  <c r="AH61" i="10" s="1"/>
  <c r="AG62" i="10"/>
  <c r="AI62" i="10"/>
  <c r="AI85" i="10"/>
  <c r="AI109" i="10"/>
  <c r="AI122" i="10"/>
  <c r="AG122" i="10"/>
  <c r="AG109" i="10"/>
  <c r="AG47" i="10"/>
  <c r="AG40" i="10"/>
  <c r="AG35" i="10"/>
  <c r="AG20" i="10"/>
  <c r="AI47" i="10"/>
  <c r="AI40" i="10"/>
  <c r="AI35" i="10"/>
  <c r="AI20" i="10"/>
  <c r="BK28" i="10"/>
  <c r="BO28" i="10" s="1"/>
  <c r="BL28" i="10"/>
  <c r="BM28" i="10"/>
  <c r="BN28" i="10"/>
  <c r="BS73" i="10"/>
  <c r="BK73" i="10"/>
  <c r="BL73" i="10"/>
  <c r="BM73" i="10"/>
  <c r="BN73" i="10"/>
  <c r="BS78" i="10"/>
  <c r="BK78" i="10"/>
  <c r="BO78" i="10" s="1"/>
  <c r="BL78" i="10"/>
  <c r="BM78" i="10"/>
  <c r="BN78" i="10"/>
  <c r="BM83" i="10"/>
  <c r="BN83" i="10"/>
  <c r="BM84" i="10"/>
  <c r="BN84" i="10"/>
  <c r="BS83" i="10"/>
  <c r="BS84" i="10"/>
  <c r="AS49" i="10"/>
  <c r="AS50" i="10"/>
  <c r="AS51" i="10"/>
  <c r="AS52" i="10"/>
  <c r="AS53" i="10"/>
  <c r="AS54" i="10"/>
  <c r="AS55" i="10"/>
  <c r="AS56" i="10"/>
  <c r="AS57" i="10"/>
  <c r="AS58" i="10"/>
  <c r="AS59" i="10"/>
  <c r="AS60" i="10"/>
  <c r="AS61" i="10"/>
  <c r="I62" i="10"/>
  <c r="AQ49" i="10"/>
  <c r="AQ50" i="10"/>
  <c r="AQ51" i="10"/>
  <c r="AQ52" i="10"/>
  <c r="AQ53" i="10"/>
  <c r="AQ54" i="10"/>
  <c r="AQ55" i="10"/>
  <c r="AQ56" i="10"/>
  <c r="AQ57" i="10"/>
  <c r="AQ58" i="10"/>
  <c r="AQ59" i="10"/>
  <c r="AQ60" i="10"/>
  <c r="AQ61" i="10"/>
  <c r="Y49" i="10"/>
  <c r="Y50" i="10"/>
  <c r="AH50" i="10" s="1"/>
  <c r="Y51" i="10"/>
  <c r="AH51" i="10" s="1"/>
  <c r="Y52" i="10"/>
  <c r="AH52" i="10" s="1"/>
  <c r="Y53" i="10"/>
  <c r="AH53" i="10" s="1"/>
  <c r="Y54" i="10"/>
  <c r="AH54" i="10" s="1"/>
  <c r="Y55" i="10"/>
  <c r="AH55" i="10" s="1"/>
  <c r="Y56" i="10"/>
  <c r="Y57" i="10"/>
  <c r="AH57" i="10" s="1"/>
  <c r="Y58" i="10"/>
  <c r="AH58" i="10" s="1"/>
  <c r="Y59" i="10"/>
  <c r="AH59" i="10" s="1"/>
  <c r="Y60" i="10"/>
  <c r="AH60" i="10" s="1"/>
  <c r="Y15" i="10"/>
  <c r="AH15" i="10" s="1"/>
  <c r="BG61" i="10"/>
  <c r="BN147" i="10"/>
  <c r="BN146" i="10"/>
  <c r="BL147" i="10"/>
  <c r="BS147" i="10"/>
  <c r="BK147" i="10"/>
  <c r="BL146" i="10"/>
  <c r="BS146" i="10"/>
  <c r="BK146" i="10"/>
  <c r="AJ27" i="3"/>
  <c r="BD81" i="10"/>
  <c r="BD80" i="10"/>
  <c r="BD79" i="10"/>
  <c r="BD78" i="10"/>
  <c r="BD77" i="10"/>
  <c r="BD76" i="10"/>
  <c r="BD75" i="10"/>
  <c r="BD74" i="10"/>
  <c r="BD73" i="10"/>
  <c r="BD72" i="10"/>
  <c r="BD71" i="10"/>
  <c r="BD70" i="10"/>
  <c r="BD67" i="10"/>
  <c r="BD66" i="10"/>
  <c r="BD65" i="10"/>
  <c r="BI84" i="10"/>
  <c r="BG84" i="10"/>
  <c r="BC84" i="10"/>
  <c r="BI83" i="10"/>
  <c r="BG83" i="10"/>
  <c r="BC83" i="10"/>
  <c r="BA84" i="10"/>
  <c r="BA83" i="10"/>
  <c r="I85" i="10"/>
  <c r="AX84" i="10"/>
  <c r="AV84" i="10"/>
  <c r="AR84" i="10"/>
  <c r="AS84" i="10" s="1"/>
  <c r="AP84" i="10"/>
  <c r="AX83" i="10"/>
  <c r="AV83" i="10"/>
  <c r="AR83" i="10"/>
  <c r="AS83" i="10" s="1"/>
  <c r="AP83" i="10"/>
  <c r="AY83" i="10" s="1"/>
  <c r="AX61" i="10"/>
  <c r="AX59" i="10"/>
  <c r="AX58" i="10"/>
  <c r="AX56" i="10"/>
  <c r="AX55" i="10"/>
  <c r="AX54" i="10"/>
  <c r="AX53" i="10"/>
  <c r="AX52" i="10"/>
  <c r="AX51" i="10"/>
  <c r="AX50" i="10"/>
  <c r="AV61" i="10"/>
  <c r="AV59" i="10"/>
  <c r="AV58" i="10"/>
  <c r="AV57" i="10"/>
  <c r="AV56" i="10"/>
  <c r="AV55" i="10"/>
  <c r="AV54" i="10"/>
  <c r="AV53" i="10"/>
  <c r="AV52" i="10"/>
  <c r="AV51" i="10"/>
  <c r="AV50" i="10"/>
  <c r="BN54" i="10"/>
  <c r="BM54" i="10"/>
  <c r="BL54" i="10"/>
  <c r="BK54" i="10"/>
  <c r="BK53" i="10"/>
  <c r="BO53" i="10" s="1"/>
  <c r="BS59" i="10"/>
  <c r="BS58" i="10"/>
  <c r="BS57" i="10"/>
  <c r="BN59" i="10"/>
  <c r="BM59" i="10"/>
  <c r="BL59" i="10"/>
  <c r="BK59" i="10"/>
  <c r="BO59" i="10" s="1"/>
  <c r="BN58" i="10"/>
  <c r="BM58" i="10"/>
  <c r="BL58" i="10"/>
  <c r="BK58" i="10"/>
  <c r="BM57" i="10"/>
  <c r="BL57" i="10"/>
  <c r="BK57" i="10"/>
  <c r="BO57" i="10" s="1"/>
  <c r="BN56" i="10"/>
  <c r="BM56" i="10"/>
  <c r="BL56" i="10"/>
  <c r="BK56" i="10"/>
  <c r="BO56" i="10" s="1"/>
  <c r="BS61" i="10"/>
  <c r="BN61" i="10"/>
  <c r="BM61" i="10"/>
  <c r="BL61" i="10"/>
  <c r="BK61" i="10"/>
  <c r="BS56" i="10"/>
  <c r="BS54" i="10"/>
  <c r="BS53" i="10"/>
  <c r="AN149" i="10"/>
  <c r="AL149" i="10"/>
  <c r="AJ149" i="10"/>
  <c r="AN148" i="10"/>
  <c r="AL148" i="10"/>
  <c r="AJ148" i="10"/>
  <c r="AN147" i="10"/>
  <c r="AL147" i="10"/>
  <c r="AJ147" i="10"/>
  <c r="AN146" i="10"/>
  <c r="AL146" i="10"/>
  <c r="AJ146" i="10"/>
  <c r="AN145" i="10"/>
  <c r="AL145" i="10"/>
  <c r="AJ145" i="10"/>
  <c r="AN144" i="10"/>
  <c r="AL144" i="10"/>
  <c r="AJ144" i="10"/>
  <c r="AN143" i="10"/>
  <c r="AL143" i="10"/>
  <c r="AJ143" i="10"/>
  <c r="AN142" i="10"/>
  <c r="AL142" i="10"/>
  <c r="AJ142" i="10"/>
  <c r="AN138" i="10"/>
  <c r="AL138" i="10"/>
  <c r="AJ138" i="10"/>
  <c r="AN137" i="10"/>
  <c r="AL137" i="10"/>
  <c r="AJ137" i="10"/>
  <c r="AN136" i="10"/>
  <c r="AL136" i="10"/>
  <c r="AJ136" i="10"/>
  <c r="AN135" i="10"/>
  <c r="AL135" i="10"/>
  <c r="AJ135" i="10"/>
  <c r="AN134" i="10"/>
  <c r="AL134" i="10"/>
  <c r="AJ134" i="10"/>
  <c r="AN133" i="10"/>
  <c r="AL133" i="10"/>
  <c r="AJ133" i="10"/>
  <c r="AN132" i="10"/>
  <c r="AL132" i="10"/>
  <c r="AJ132" i="10"/>
  <c r="AN129" i="10"/>
  <c r="AL129" i="10"/>
  <c r="AJ129" i="10"/>
  <c r="AN128" i="10"/>
  <c r="AL128" i="10"/>
  <c r="AJ128" i="10"/>
  <c r="AN127" i="10"/>
  <c r="AL127" i="10"/>
  <c r="AJ127" i="10"/>
  <c r="AN126" i="10"/>
  <c r="AL126" i="10"/>
  <c r="AJ126" i="10"/>
  <c r="AN125" i="10"/>
  <c r="AL125" i="10"/>
  <c r="AJ125" i="10"/>
  <c r="AN124" i="10"/>
  <c r="AL124" i="10"/>
  <c r="AJ124" i="10"/>
  <c r="AN118" i="10"/>
  <c r="AL118" i="10"/>
  <c r="AJ118" i="10"/>
  <c r="AN117" i="10"/>
  <c r="AL117" i="10"/>
  <c r="AJ117" i="10"/>
  <c r="AN106" i="10"/>
  <c r="AL106" i="10"/>
  <c r="AJ106" i="10"/>
  <c r="AN84" i="10"/>
  <c r="AL84" i="10"/>
  <c r="AJ84" i="10"/>
  <c r="AN83" i="10"/>
  <c r="AL83" i="10"/>
  <c r="AJ83" i="10"/>
  <c r="AN82" i="10"/>
  <c r="AL82" i="10"/>
  <c r="AJ82" i="10"/>
  <c r="AN81" i="10"/>
  <c r="AL81" i="10"/>
  <c r="AJ81" i="10"/>
  <c r="AN80" i="10"/>
  <c r="AL80" i="10"/>
  <c r="AJ80" i="10"/>
  <c r="AN79" i="10"/>
  <c r="AL79" i="10"/>
  <c r="AJ79" i="10"/>
  <c r="AN78" i="10"/>
  <c r="AL78" i="10"/>
  <c r="AJ78" i="10"/>
  <c r="AN77" i="10"/>
  <c r="AL77" i="10"/>
  <c r="AJ77" i="10"/>
  <c r="AN76" i="10"/>
  <c r="AL76" i="10"/>
  <c r="AJ76" i="10"/>
  <c r="AN75" i="10"/>
  <c r="AL75" i="10"/>
  <c r="AJ75" i="10"/>
  <c r="AN74" i="10"/>
  <c r="AL74" i="10"/>
  <c r="AJ74" i="10"/>
  <c r="AN73" i="10"/>
  <c r="AL73" i="10"/>
  <c r="AJ73" i="10"/>
  <c r="AN72" i="10"/>
  <c r="AL72" i="10"/>
  <c r="AJ72" i="10"/>
  <c r="AN71" i="10"/>
  <c r="AL71" i="10"/>
  <c r="AJ71" i="10"/>
  <c r="AN70" i="10"/>
  <c r="AL70" i="10"/>
  <c r="AJ70" i="10"/>
  <c r="AN69" i="10"/>
  <c r="AL69" i="10"/>
  <c r="AJ69" i="10"/>
  <c r="AN68" i="10"/>
  <c r="AL68" i="10"/>
  <c r="AJ68" i="10"/>
  <c r="AN67" i="10"/>
  <c r="AL67" i="10"/>
  <c r="AJ67" i="10"/>
  <c r="AN66" i="10"/>
  <c r="AL66" i="10"/>
  <c r="AJ66" i="10"/>
  <c r="AN65" i="10"/>
  <c r="AL65" i="10"/>
  <c r="AJ65" i="10"/>
  <c r="AN61" i="10"/>
  <c r="AL61" i="10"/>
  <c r="AJ61" i="10"/>
  <c r="AN60" i="10"/>
  <c r="AL60" i="10"/>
  <c r="AJ60" i="10"/>
  <c r="AN59" i="10"/>
  <c r="AL59" i="10"/>
  <c r="AJ59" i="10"/>
  <c r="AN58" i="10"/>
  <c r="AL58" i="10"/>
  <c r="AJ58" i="10"/>
  <c r="AN57" i="10"/>
  <c r="AL57" i="10"/>
  <c r="AJ57" i="10"/>
  <c r="AN56" i="10"/>
  <c r="AL56" i="10"/>
  <c r="AJ56" i="10"/>
  <c r="AN55" i="10"/>
  <c r="AL55" i="10"/>
  <c r="AJ55" i="10"/>
  <c r="AN54" i="10"/>
  <c r="AL54" i="10"/>
  <c r="AJ54" i="10"/>
  <c r="AN53" i="10"/>
  <c r="AL53" i="10"/>
  <c r="AJ53" i="10"/>
  <c r="AN52" i="10"/>
  <c r="AL52" i="10"/>
  <c r="AJ52" i="10"/>
  <c r="AN51" i="10"/>
  <c r="AL51" i="10"/>
  <c r="AJ51" i="10"/>
  <c r="AN50" i="10"/>
  <c r="AL50" i="10"/>
  <c r="AJ50" i="10"/>
  <c r="AN49" i="10"/>
  <c r="AJ49" i="10"/>
  <c r="AN46" i="10"/>
  <c r="AL46" i="10"/>
  <c r="AJ46" i="10"/>
  <c r="AN45" i="10"/>
  <c r="AL45" i="10"/>
  <c r="AJ45" i="10"/>
  <c r="AN44" i="10"/>
  <c r="AL44" i="10"/>
  <c r="AJ44" i="10"/>
  <c r="AN43" i="10"/>
  <c r="AL43" i="10"/>
  <c r="AJ43" i="10"/>
  <c r="AN42" i="10"/>
  <c r="AL42" i="10"/>
  <c r="AJ42" i="10"/>
  <c r="AN39" i="10"/>
  <c r="AL39" i="10"/>
  <c r="AJ39" i="10"/>
  <c r="AN34" i="10"/>
  <c r="AL34" i="10"/>
  <c r="AJ34" i="10"/>
  <c r="AN33" i="10"/>
  <c r="AL33" i="10"/>
  <c r="AJ33" i="10"/>
  <c r="AN32" i="10"/>
  <c r="AL32" i="10"/>
  <c r="AJ32" i="10"/>
  <c r="AN31" i="10"/>
  <c r="AL31" i="10"/>
  <c r="AJ31" i="10"/>
  <c r="AN30" i="10"/>
  <c r="AL30" i="10"/>
  <c r="AJ30" i="10"/>
  <c r="AN29" i="10"/>
  <c r="AL29" i="10"/>
  <c r="AJ29" i="10"/>
  <c r="AN28" i="10"/>
  <c r="AL28" i="10"/>
  <c r="AJ28" i="10"/>
  <c r="AN27" i="10"/>
  <c r="AL27" i="10"/>
  <c r="AJ27" i="10"/>
  <c r="AN26" i="10"/>
  <c r="AL26" i="10"/>
  <c r="AJ26" i="10"/>
  <c r="AN25" i="10"/>
  <c r="AL25" i="10"/>
  <c r="AJ25" i="10"/>
  <c r="AN24" i="10"/>
  <c r="AL24" i="10"/>
  <c r="AJ24" i="10"/>
  <c r="AN23" i="10"/>
  <c r="AL23" i="10"/>
  <c r="AJ23" i="10"/>
  <c r="AN22" i="10"/>
  <c r="AL22" i="10"/>
  <c r="AJ22" i="10"/>
  <c r="AN19" i="10"/>
  <c r="AN18" i="10"/>
  <c r="AN17" i="10"/>
  <c r="AN16" i="10"/>
  <c r="AN15" i="10"/>
  <c r="AL19" i="10"/>
  <c r="AL18" i="10"/>
  <c r="AL17" i="10"/>
  <c r="AL16" i="10"/>
  <c r="AL15" i="10"/>
  <c r="AJ19" i="10"/>
  <c r="AJ18" i="10"/>
  <c r="AJ17" i="10"/>
  <c r="AJ16" i="10"/>
  <c r="AJ15" i="10"/>
  <c r="AA85" i="10"/>
  <c r="AA109" i="10"/>
  <c r="AA122" i="10"/>
  <c r="Z122" i="10"/>
  <c r="Z85" i="10"/>
  <c r="Z109" i="10" s="1"/>
  <c r="Y117" i="10"/>
  <c r="Y149" i="10"/>
  <c r="AH149" i="10" s="1"/>
  <c r="Y148" i="10"/>
  <c r="AH148" i="10" s="1"/>
  <c r="Y147" i="10"/>
  <c r="AH147" i="10" s="1"/>
  <c r="Y146" i="10"/>
  <c r="AH146" i="10" s="1"/>
  <c r="Y145" i="10"/>
  <c r="AH145" i="10" s="1"/>
  <c r="Y144" i="10"/>
  <c r="AH144" i="10" s="1"/>
  <c r="Y143" i="10"/>
  <c r="AH143" i="10" s="1"/>
  <c r="Y142" i="10"/>
  <c r="AH142" i="10" s="1"/>
  <c r="Y138" i="10"/>
  <c r="AH138" i="10" s="1"/>
  <c r="Y137" i="10"/>
  <c r="AH137" i="10" s="1"/>
  <c r="Y136" i="10"/>
  <c r="AH136" i="10" s="1"/>
  <c r="Y135" i="10"/>
  <c r="AH135" i="10" s="1"/>
  <c r="Y134" i="10"/>
  <c r="AH134" i="10" s="1"/>
  <c r="Y133" i="10"/>
  <c r="AH133" i="10" s="1"/>
  <c r="Y132" i="10"/>
  <c r="AH132" i="10" s="1"/>
  <c r="Y129" i="10"/>
  <c r="AH129" i="10" s="1"/>
  <c r="Y128" i="10"/>
  <c r="AH128" i="10" s="1"/>
  <c r="Y127" i="10"/>
  <c r="AH127" i="10" s="1"/>
  <c r="Y126" i="10"/>
  <c r="AH126" i="10" s="1"/>
  <c r="Y125" i="10"/>
  <c r="AH125" i="10" s="1"/>
  <c r="Y124" i="10"/>
  <c r="AH124" i="10" s="1"/>
  <c r="Y118" i="10"/>
  <c r="AH118" i="10" s="1"/>
  <c r="Y106" i="10"/>
  <c r="Y109" i="10" s="1"/>
  <c r="AH75" i="10"/>
  <c r="AH68" i="10"/>
  <c r="AH46" i="10"/>
  <c r="Y45" i="10"/>
  <c r="AH45" i="10" s="1"/>
  <c r="Y44" i="10"/>
  <c r="AH44" i="10" s="1"/>
  <c r="Y43" i="10"/>
  <c r="AH43" i="10" s="1"/>
  <c r="Y42" i="10"/>
  <c r="Y39" i="10"/>
  <c r="AH39" i="10" s="1"/>
  <c r="Y34" i="10"/>
  <c r="AH34" i="10" s="1"/>
  <c r="Y33" i="10"/>
  <c r="AH33" i="10" s="1"/>
  <c r="Y32" i="10"/>
  <c r="AH32" i="10" s="1"/>
  <c r="Y31" i="10"/>
  <c r="AH31" i="10" s="1"/>
  <c r="Y30" i="10"/>
  <c r="AH30" i="10" s="1"/>
  <c r="Y29" i="10"/>
  <c r="AH29" i="10" s="1"/>
  <c r="Y28" i="10"/>
  <c r="AH28" i="10" s="1"/>
  <c r="Y27" i="10"/>
  <c r="Y26" i="10"/>
  <c r="AH26" i="10" s="1"/>
  <c r="Y25" i="10"/>
  <c r="AH25" i="10" s="1"/>
  <c r="Y24" i="10"/>
  <c r="AH24" i="10" s="1"/>
  <c r="Y23" i="10"/>
  <c r="AH23" i="10" s="1"/>
  <c r="Y22" i="10"/>
  <c r="AH22" i="10" s="1"/>
  <c r="Y19" i="10"/>
  <c r="AH19" i="10" s="1"/>
  <c r="Y18" i="10"/>
  <c r="AH18" i="10" s="1"/>
  <c r="Y17" i="10"/>
  <c r="AH17" i="10" s="1"/>
  <c r="Y16" i="10"/>
  <c r="AH16" i="10" s="1"/>
  <c r="Z20" i="10"/>
  <c r="Z35" i="10"/>
  <c r="Z40" i="10"/>
  <c r="AA20" i="10"/>
  <c r="AA35" i="10"/>
  <c r="AA40" i="10"/>
  <c r="AA62" i="10"/>
  <c r="R61" i="10"/>
  <c r="Q61" i="10"/>
  <c r="T56" i="3"/>
  <c r="V56" i="3"/>
  <c r="T57" i="3"/>
  <c r="T58" i="3"/>
  <c r="T59" i="3"/>
  <c r="V57" i="3"/>
  <c r="AM57" i="3"/>
  <c r="V58" i="3"/>
  <c r="V59" i="3"/>
  <c r="AM59" i="3"/>
  <c r="T69" i="3"/>
  <c r="T70" i="3"/>
  <c r="V69" i="3"/>
  <c r="V70" i="3"/>
  <c r="T73" i="3"/>
  <c r="T74" i="3"/>
  <c r="AL74" i="3" s="1"/>
  <c r="AQ74" i="3" s="1"/>
  <c r="V73" i="3"/>
  <c r="V74" i="3"/>
  <c r="W74" i="3" s="1"/>
  <c r="T77" i="3"/>
  <c r="T78" i="3"/>
  <c r="T79" i="3"/>
  <c r="T80" i="3"/>
  <c r="T81" i="3"/>
  <c r="V77" i="3"/>
  <c r="V78" i="3"/>
  <c r="V79" i="3"/>
  <c r="V80" i="3"/>
  <c r="V81" i="3"/>
  <c r="T84" i="3"/>
  <c r="T86" i="3"/>
  <c r="T85" i="3"/>
  <c r="V84" i="3"/>
  <c r="AM84" i="3" s="1"/>
  <c r="V85" i="3"/>
  <c r="V86" i="3"/>
  <c r="W86" i="3" s="1"/>
  <c r="X84" i="3"/>
  <c r="Z84" i="3"/>
  <c r="X85" i="3"/>
  <c r="X86" i="3"/>
  <c r="Z85" i="3"/>
  <c r="Z86" i="3"/>
  <c r="X77" i="3"/>
  <c r="X78" i="3"/>
  <c r="AN78" i="3"/>
  <c r="X79" i="3"/>
  <c r="X80" i="3"/>
  <c r="X81" i="3"/>
  <c r="Z77" i="3"/>
  <c r="Z78" i="3"/>
  <c r="Z79" i="3"/>
  <c r="AO79" i="3"/>
  <c r="Z80" i="3"/>
  <c r="AO80" i="3"/>
  <c r="Z81" i="3"/>
  <c r="AO81" i="3"/>
  <c r="Z44" i="3"/>
  <c r="X44" i="3"/>
  <c r="V44" i="3"/>
  <c r="T44" i="3"/>
  <c r="U31" i="3"/>
  <c r="R84" i="10"/>
  <c r="Q84" i="10"/>
  <c r="R83" i="10"/>
  <c r="Q83" i="10"/>
  <c r="R129" i="10"/>
  <c r="Q129" i="10"/>
  <c r="R128" i="10"/>
  <c r="Q128" i="10"/>
  <c r="BI137" i="10"/>
  <c r="BI136" i="10"/>
  <c r="BG137" i="10"/>
  <c r="BG136" i="10"/>
  <c r="BC137" i="10"/>
  <c r="BC136" i="10"/>
  <c r="BA137" i="10"/>
  <c r="BA136" i="10"/>
  <c r="BI129" i="10"/>
  <c r="BG129" i="10"/>
  <c r="BC129" i="10"/>
  <c r="BI128" i="10"/>
  <c r="BG128" i="10"/>
  <c r="BC128" i="10"/>
  <c r="BA129" i="10"/>
  <c r="BA128" i="10"/>
  <c r="R137" i="10"/>
  <c r="R136" i="10"/>
  <c r="Q137" i="10"/>
  <c r="Q136" i="10"/>
  <c r="AQ138" i="10"/>
  <c r="AQ137" i="10"/>
  <c r="AQ136" i="10"/>
  <c r="AQ135" i="10"/>
  <c r="AQ134" i="10"/>
  <c r="AQ133" i="10"/>
  <c r="AX73" i="10"/>
  <c r="AV73" i="10"/>
  <c r="O16" i="1"/>
  <c r="O15" i="3"/>
  <c r="O16" i="3"/>
  <c r="O17" i="3"/>
  <c r="O18" i="3"/>
  <c r="R18" i="3" s="1"/>
  <c r="O19" i="3"/>
  <c r="R19" i="3"/>
  <c r="O22" i="3"/>
  <c r="O23" i="3"/>
  <c r="O24" i="3"/>
  <c r="O25" i="3"/>
  <c r="O27" i="3"/>
  <c r="O28" i="3"/>
  <c r="O29" i="3"/>
  <c r="O30" i="3"/>
  <c r="O31" i="3"/>
  <c r="O32" i="3"/>
  <c r="O35" i="3"/>
  <c r="O36" i="3"/>
  <c r="O37" i="3"/>
  <c r="O38" i="3"/>
  <c r="O39" i="3"/>
  <c r="O40" i="3"/>
  <c r="O43" i="3"/>
  <c r="O44" i="3"/>
  <c r="O47" i="3"/>
  <c r="O48" i="3"/>
  <c r="O49" i="3"/>
  <c r="O50" i="3"/>
  <c r="O52" i="3"/>
  <c r="O53" i="3"/>
  <c r="O56" i="3"/>
  <c r="O57" i="3"/>
  <c r="O58" i="3"/>
  <c r="O59" i="3"/>
  <c r="O60" i="3"/>
  <c r="R60" i="3" s="1"/>
  <c r="O61" i="3"/>
  <c r="R61" i="3"/>
  <c r="O64" i="3"/>
  <c r="O65" i="3"/>
  <c r="O66" i="3"/>
  <c r="O67" i="3"/>
  <c r="O69" i="3"/>
  <c r="O70" i="3"/>
  <c r="O73" i="3"/>
  <c r="O74" i="3"/>
  <c r="O77" i="3"/>
  <c r="O78" i="3"/>
  <c r="O79" i="3"/>
  <c r="O80" i="3"/>
  <c r="O81" i="3"/>
  <c r="O97" i="3"/>
  <c r="R97" i="3" s="1"/>
  <c r="O98" i="3"/>
  <c r="R98" i="3"/>
  <c r="P15" i="3"/>
  <c r="R15" i="3" s="1"/>
  <c r="P16" i="3"/>
  <c r="R16" i="3" s="1"/>
  <c r="P17" i="3"/>
  <c r="R17" i="3" s="1"/>
  <c r="P18" i="3"/>
  <c r="P19" i="3"/>
  <c r="P22" i="3"/>
  <c r="P23" i="3"/>
  <c r="P24" i="3"/>
  <c r="P25" i="3"/>
  <c r="P27" i="3"/>
  <c r="P28" i="3"/>
  <c r="P29" i="3"/>
  <c r="P30" i="3"/>
  <c r="P31" i="3"/>
  <c r="P32" i="3"/>
  <c r="P35" i="3"/>
  <c r="P36" i="3"/>
  <c r="P37" i="3"/>
  <c r="P38" i="3"/>
  <c r="P39" i="3"/>
  <c r="R39" i="3" s="1"/>
  <c r="P40" i="3"/>
  <c r="P43" i="3"/>
  <c r="P44" i="3"/>
  <c r="P47" i="3"/>
  <c r="P48" i="3"/>
  <c r="P49" i="3"/>
  <c r="P50" i="3"/>
  <c r="P52" i="3"/>
  <c r="R52" i="3" s="1"/>
  <c r="S52" i="3" s="1"/>
  <c r="P53" i="3"/>
  <c r="P56" i="3"/>
  <c r="P57" i="3"/>
  <c r="P58" i="3"/>
  <c r="P59" i="3"/>
  <c r="P60" i="3"/>
  <c r="P61" i="3"/>
  <c r="P64" i="3"/>
  <c r="R64" i="3" s="1"/>
  <c r="P65" i="3"/>
  <c r="P66" i="3"/>
  <c r="P67" i="3"/>
  <c r="P69" i="3"/>
  <c r="P70" i="3"/>
  <c r="P73" i="3"/>
  <c r="P74" i="3"/>
  <c r="P77" i="3"/>
  <c r="P78" i="3"/>
  <c r="P79" i="3"/>
  <c r="P80" i="3"/>
  <c r="P81" i="3"/>
  <c r="P97" i="3"/>
  <c r="P98" i="3"/>
  <c r="Q149" i="10"/>
  <c r="R149" i="10"/>
  <c r="BM149" i="10"/>
  <c r="BL149" i="10"/>
  <c r="BN149" i="10"/>
  <c r="BS149" i="10"/>
  <c r="Q147" i="10"/>
  <c r="R147" i="10"/>
  <c r="Q146" i="10"/>
  <c r="R146" i="10"/>
  <c r="BS148" i="10"/>
  <c r="AU148" i="10"/>
  <c r="AV148" i="10" s="1"/>
  <c r="AR148" i="10"/>
  <c r="AS148" i="10" s="1"/>
  <c r="BK148" i="10"/>
  <c r="BO148" i="10" s="1"/>
  <c r="R148" i="10"/>
  <c r="Q148" i="10"/>
  <c r="BS145" i="10"/>
  <c r="BN145" i="10"/>
  <c r="BM145" i="10"/>
  <c r="BL145" i="10"/>
  <c r="BK145" i="10"/>
  <c r="R145" i="10"/>
  <c r="Q145" i="10"/>
  <c r="BS144" i="10"/>
  <c r="BN144" i="10"/>
  <c r="BM144" i="10"/>
  <c r="BL144" i="10"/>
  <c r="BK144" i="10"/>
  <c r="BO144" i="10" s="1"/>
  <c r="R144" i="10"/>
  <c r="Q144" i="10"/>
  <c r="BS143" i="10"/>
  <c r="BN143" i="10"/>
  <c r="BM143" i="10"/>
  <c r="BL143" i="10"/>
  <c r="BK143" i="10"/>
  <c r="BO143" i="10" s="1"/>
  <c r="R143" i="10"/>
  <c r="Q143" i="10"/>
  <c r="BS142" i="10"/>
  <c r="BN142" i="10"/>
  <c r="BM142" i="10"/>
  <c r="BL142" i="10"/>
  <c r="BK142" i="10"/>
  <c r="BO142" i="10" s="1"/>
  <c r="R142" i="10"/>
  <c r="Q142" i="10"/>
  <c r="BK149" i="10"/>
  <c r="BO149" i="10" s="1"/>
  <c r="C36" i="12"/>
  <c r="BS138" i="10"/>
  <c r="BI138" i="10"/>
  <c r="BG138" i="10"/>
  <c r="BC138" i="10"/>
  <c r="BA138" i="10"/>
  <c r="BN138" i="10"/>
  <c r="BM138" i="10"/>
  <c r="BL138" i="10"/>
  <c r="R138" i="10"/>
  <c r="Q138" i="10"/>
  <c r="AX137" i="10"/>
  <c r="AV137" i="10"/>
  <c r="AS137" i="10"/>
  <c r="AX136" i="10"/>
  <c r="AV136" i="10"/>
  <c r="AS136" i="10"/>
  <c r="BS135" i="10"/>
  <c r="BN135" i="10"/>
  <c r="BM135" i="10"/>
  <c r="BL135" i="10"/>
  <c r="BK135" i="10"/>
  <c r="BO135" i="10" s="1"/>
  <c r="BI135" i="10"/>
  <c r="BG135" i="10"/>
  <c r="BC135" i="10"/>
  <c r="BA135" i="10"/>
  <c r="AX135" i="10"/>
  <c r="AV135" i="10"/>
  <c r="AS135" i="10"/>
  <c r="R135" i="10"/>
  <c r="Q135" i="10"/>
  <c r="BS134" i="10"/>
  <c r="BN134" i="10"/>
  <c r="BM134" i="10"/>
  <c r="BL134" i="10"/>
  <c r="BK134" i="10"/>
  <c r="BO134" i="10" s="1"/>
  <c r="BI134" i="10"/>
  <c r="BG134" i="10"/>
  <c r="BC134" i="10"/>
  <c r="BA134" i="10"/>
  <c r="AX134" i="10"/>
  <c r="AV134" i="10"/>
  <c r="AS134" i="10"/>
  <c r="R134" i="10"/>
  <c r="Q134" i="10"/>
  <c r="BS133" i="10"/>
  <c r="BN133" i="10"/>
  <c r="BM133" i="10"/>
  <c r="BL133" i="10"/>
  <c r="BK133" i="10"/>
  <c r="BO133" i="10" s="1"/>
  <c r="BI133" i="10"/>
  <c r="BG133" i="10"/>
  <c r="BC133" i="10"/>
  <c r="BA133" i="10"/>
  <c r="AX133" i="10"/>
  <c r="AV133" i="10"/>
  <c r="AS133" i="10"/>
  <c r="R133" i="10"/>
  <c r="Q133" i="10"/>
  <c r="BS132" i="10"/>
  <c r="BN132" i="10"/>
  <c r="BM132" i="10"/>
  <c r="BL132" i="10"/>
  <c r="BK132" i="10"/>
  <c r="BO132" i="10" s="1"/>
  <c r="BI132" i="10"/>
  <c r="BG132" i="10"/>
  <c r="BC132" i="10"/>
  <c r="BA132" i="10"/>
  <c r="BA140" i="10" s="1"/>
  <c r="AX132" i="10"/>
  <c r="AV132" i="10"/>
  <c r="AS132" i="10"/>
  <c r="AQ132" i="10"/>
  <c r="R132" i="10"/>
  <c r="Q132" i="10"/>
  <c r="AX138" i="10"/>
  <c r="AS138" i="10"/>
  <c r="AV138" i="10"/>
  <c r="BK138" i="10"/>
  <c r="R28" i="10"/>
  <c r="Q28" i="10"/>
  <c r="AX129" i="10"/>
  <c r="AV129" i="10"/>
  <c r="AS129" i="10"/>
  <c r="AQ129" i="10"/>
  <c r="BS101" i="10"/>
  <c r="BG101" i="10"/>
  <c r="AW101" i="10"/>
  <c r="BN101" i="10" s="1"/>
  <c r="AU101" i="10"/>
  <c r="BM101" i="10" s="1"/>
  <c r="AR101" i="10"/>
  <c r="BL101" i="10" s="1"/>
  <c r="AP101" i="10"/>
  <c r="BK101" i="10" s="1"/>
  <c r="BP101" i="10" s="1"/>
  <c r="U101" i="10"/>
  <c r="R101" i="10"/>
  <c r="Q101" i="10"/>
  <c r="T101" i="10" s="1"/>
  <c r="N101" i="10"/>
  <c r="I101" i="10"/>
  <c r="AW100" i="10"/>
  <c r="AU100" i="10"/>
  <c r="AR100" i="10"/>
  <c r="AP100" i="10"/>
  <c r="U100" i="10"/>
  <c r="N100" i="10"/>
  <c r="I100" i="10"/>
  <c r="BS99" i="10"/>
  <c r="BG99" i="10"/>
  <c r="AW99" i="10"/>
  <c r="BN99" i="10" s="1"/>
  <c r="AU99" i="10"/>
  <c r="BM99" i="10" s="1"/>
  <c r="AR99" i="10"/>
  <c r="BL99" i="10" s="1"/>
  <c r="AP99" i="10"/>
  <c r="BK99" i="10" s="1"/>
  <c r="BO99" i="10" s="1"/>
  <c r="U99" i="10"/>
  <c r="R99" i="10"/>
  <c r="Q99" i="10"/>
  <c r="T99" i="10" s="1"/>
  <c r="N99" i="10"/>
  <c r="I99" i="10"/>
  <c r="BA78" i="10"/>
  <c r="BC78" i="10"/>
  <c r="BG78" i="10"/>
  <c r="BI78" i="10"/>
  <c r="BS81" i="10"/>
  <c r="BN81" i="10"/>
  <c r="BL81" i="10"/>
  <c r="BK81" i="10"/>
  <c r="BI81" i="10"/>
  <c r="BG81" i="10"/>
  <c r="BC81" i="10"/>
  <c r="BA81" i="10"/>
  <c r="AX81" i="10"/>
  <c r="BM81" i="10"/>
  <c r="AS81" i="10"/>
  <c r="AQ81" i="10"/>
  <c r="R81" i="10"/>
  <c r="Q81" i="10"/>
  <c r="AX78" i="10"/>
  <c r="AV78" i="10"/>
  <c r="AS78" i="10"/>
  <c r="AQ78" i="10"/>
  <c r="Q78" i="10"/>
  <c r="R78" i="10"/>
  <c r="BS80" i="10"/>
  <c r="BI80" i="10"/>
  <c r="BG80" i="10"/>
  <c r="BC80" i="10"/>
  <c r="BA80" i="10"/>
  <c r="AX80" i="10"/>
  <c r="AV80" i="10"/>
  <c r="AS80" i="10"/>
  <c r="BK80" i="10"/>
  <c r="R80" i="10"/>
  <c r="Q80" i="10"/>
  <c r="BS79" i="10"/>
  <c r="BL79" i="10"/>
  <c r="BI79" i="10"/>
  <c r="BG79" i="10"/>
  <c r="BC79" i="10"/>
  <c r="BA79" i="10"/>
  <c r="BN79" i="10"/>
  <c r="AV79" i="10"/>
  <c r="AS79" i="10"/>
  <c r="AQ79" i="10"/>
  <c r="BK79" i="10"/>
  <c r="R79" i="10"/>
  <c r="Q79" i="10"/>
  <c r="AV81" i="10"/>
  <c r="BM80" i="10"/>
  <c r="BL80" i="10"/>
  <c r="BN80" i="10"/>
  <c r="AQ80" i="10"/>
  <c r="BM79" i="10"/>
  <c r="AX79" i="10"/>
  <c r="BN32" i="10"/>
  <c r="BM32" i="10"/>
  <c r="BL32" i="10"/>
  <c r="BK32" i="10"/>
  <c r="BO32" i="10" s="1"/>
  <c r="R32" i="10"/>
  <c r="Q32" i="10"/>
  <c r="BN33" i="10"/>
  <c r="BM33" i="10"/>
  <c r="BL33" i="10"/>
  <c r="BK33" i="10"/>
  <c r="BO33" i="10" s="1"/>
  <c r="R33" i="10"/>
  <c r="Q33" i="10"/>
  <c r="BN30" i="10"/>
  <c r="BM30" i="10"/>
  <c r="BL30" i="10"/>
  <c r="BK30" i="10"/>
  <c r="R30" i="10"/>
  <c r="Q30" i="10"/>
  <c r="BN31" i="10"/>
  <c r="BM31" i="10"/>
  <c r="BL31" i="10"/>
  <c r="BK31" i="10"/>
  <c r="BO31" i="10" s="1"/>
  <c r="R31" i="10"/>
  <c r="Q31" i="10"/>
  <c r="BN29" i="10"/>
  <c r="BM29" i="10"/>
  <c r="BL29" i="10"/>
  <c r="BK29" i="10"/>
  <c r="R29" i="10"/>
  <c r="Q29" i="10"/>
  <c r="BN34" i="10"/>
  <c r="BM34" i="10"/>
  <c r="BL34" i="10"/>
  <c r="BK34" i="10"/>
  <c r="BO34" i="10" s="1"/>
  <c r="R34" i="10"/>
  <c r="Q34" i="10"/>
  <c r="AX128" i="10"/>
  <c r="AV128" i="10"/>
  <c r="AS128" i="10"/>
  <c r="AQ128" i="10"/>
  <c r="AX127" i="10"/>
  <c r="AV127" i="10"/>
  <c r="AS127" i="10"/>
  <c r="AQ127" i="10"/>
  <c r="AX126" i="10"/>
  <c r="AV126" i="10"/>
  <c r="AS126" i="10"/>
  <c r="AQ126" i="10"/>
  <c r="AX125" i="10"/>
  <c r="AV125" i="10"/>
  <c r="AS125" i="10"/>
  <c r="AQ125" i="10"/>
  <c r="Q124" i="10"/>
  <c r="R124" i="10"/>
  <c r="AQ124" i="10"/>
  <c r="AS124" i="10"/>
  <c r="AV124" i="10"/>
  <c r="AX124" i="10"/>
  <c r="BA124" i="10"/>
  <c r="BC124" i="10"/>
  <c r="BG124" i="10"/>
  <c r="BI124" i="10"/>
  <c r="BK124" i="10"/>
  <c r="BL124" i="10"/>
  <c r="BM124" i="10"/>
  <c r="BN124" i="10"/>
  <c r="BS124" i="10"/>
  <c r="Q125" i="10"/>
  <c r="R125" i="10"/>
  <c r="BA125" i="10"/>
  <c r="BC125" i="10"/>
  <c r="BG125" i="10"/>
  <c r="BI125" i="10"/>
  <c r="BK125" i="10"/>
  <c r="BO125" i="10" s="1"/>
  <c r="BL125" i="10"/>
  <c r="BM125" i="10"/>
  <c r="BN125" i="10"/>
  <c r="BS125" i="10"/>
  <c r="BA126" i="10"/>
  <c r="BC126" i="10"/>
  <c r="BG126" i="10"/>
  <c r="BI126" i="10"/>
  <c r="BK126" i="10"/>
  <c r="BO126" i="10" s="1"/>
  <c r="BS126" i="10"/>
  <c r="Q127" i="10"/>
  <c r="R127" i="10"/>
  <c r="BL127" i="10"/>
  <c r="BN127" i="10"/>
  <c r="BA127" i="10"/>
  <c r="BC127" i="10"/>
  <c r="BG127" i="10"/>
  <c r="BI127" i="10"/>
  <c r="BS127" i="10"/>
  <c r="I130" i="10"/>
  <c r="AS65" i="10"/>
  <c r="AQ65" i="10"/>
  <c r="BM126" i="10"/>
  <c r="Q126" i="10"/>
  <c r="BL126" i="10"/>
  <c r="R126" i="10"/>
  <c r="BK127" i="10"/>
  <c r="BO127" i="10" s="1"/>
  <c r="BN126" i="10"/>
  <c r="BM127" i="10"/>
  <c r="AQ73" i="10"/>
  <c r="AS73" i="10"/>
  <c r="BA73" i="10"/>
  <c r="BC73" i="10"/>
  <c r="BG73" i="10"/>
  <c r="BI73" i="10"/>
  <c r="Q73" i="10"/>
  <c r="R73" i="10"/>
  <c r="R65" i="10"/>
  <c r="Q65" i="10"/>
  <c r="BS91" i="10"/>
  <c r="BG91" i="10"/>
  <c r="AW91" i="10"/>
  <c r="BN91" i="10" s="1"/>
  <c r="AU91" i="10"/>
  <c r="BM91" i="10" s="1"/>
  <c r="AR91" i="10"/>
  <c r="BL91" i="10" s="1"/>
  <c r="AP91" i="10"/>
  <c r="BK91" i="10" s="1"/>
  <c r="U91" i="10"/>
  <c r="R91" i="10"/>
  <c r="Q91" i="10"/>
  <c r="T91" i="10" s="1"/>
  <c r="I91" i="10"/>
  <c r="BC91" i="10" s="1"/>
  <c r="AW90" i="10"/>
  <c r="AU90" i="10"/>
  <c r="AR90" i="10"/>
  <c r="AP90" i="10"/>
  <c r="U90" i="10"/>
  <c r="N90" i="10"/>
  <c r="BS89" i="10"/>
  <c r="BG89" i="10"/>
  <c r="AW89" i="10"/>
  <c r="BN89" i="10" s="1"/>
  <c r="AU89" i="10"/>
  <c r="BM89" i="10" s="1"/>
  <c r="AR89" i="10"/>
  <c r="BL89" i="10" s="1"/>
  <c r="AP89" i="10"/>
  <c r="BK89" i="10" s="1"/>
  <c r="U89" i="10"/>
  <c r="R89" i="10"/>
  <c r="Q89" i="10"/>
  <c r="T89" i="10" s="1"/>
  <c r="N89" i="10"/>
  <c r="I89" i="10"/>
  <c r="BA89" i="10" s="1"/>
  <c r="BS88" i="10"/>
  <c r="AW88" i="10"/>
  <c r="BN88" i="10" s="1"/>
  <c r="AU88" i="10"/>
  <c r="BM88" i="10" s="1"/>
  <c r="AR88" i="10"/>
  <c r="BL88" i="10" s="1"/>
  <c r="AP88" i="10"/>
  <c r="BK88" i="10" s="1"/>
  <c r="P88" i="10"/>
  <c r="O88" i="10"/>
  <c r="BG88" i="10" s="1"/>
  <c r="N88" i="10"/>
  <c r="I88" i="10"/>
  <c r="BS87" i="10"/>
  <c r="AW87" i="10"/>
  <c r="BN87" i="10" s="1"/>
  <c r="AU87" i="10"/>
  <c r="BM87" i="10" s="1"/>
  <c r="AR87" i="10"/>
  <c r="BL87" i="10" s="1"/>
  <c r="AP87" i="10"/>
  <c r="BK87" i="10" s="1"/>
  <c r="P87" i="10"/>
  <c r="O87" i="10"/>
  <c r="BG87" i="10" s="1"/>
  <c r="N87" i="10"/>
  <c r="I87" i="10"/>
  <c r="BA87" i="10" s="1"/>
  <c r="BS96" i="10"/>
  <c r="BG96" i="10"/>
  <c r="AW96" i="10"/>
  <c r="BN96" i="10" s="1"/>
  <c r="AU96" i="10"/>
  <c r="BM96" i="10" s="1"/>
  <c r="AR96" i="10"/>
  <c r="BL96" i="10" s="1"/>
  <c r="AP96" i="10"/>
  <c r="BK96" i="10" s="1"/>
  <c r="U96" i="10"/>
  <c r="R96" i="10"/>
  <c r="Q96" i="10"/>
  <c r="T96" i="10" s="1"/>
  <c r="N96" i="10"/>
  <c r="I96" i="10"/>
  <c r="BC96" i="10" s="1"/>
  <c r="AW95" i="10"/>
  <c r="AU95" i="10"/>
  <c r="AR95" i="10"/>
  <c r="AP95" i="10"/>
  <c r="U95" i="10"/>
  <c r="N95" i="10"/>
  <c r="I95" i="10"/>
  <c r="BS94" i="10"/>
  <c r="BG94" i="10"/>
  <c r="AW94" i="10"/>
  <c r="BN94" i="10" s="1"/>
  <c r="AU94" i="10"/>
  <c r="BM94" i="10" s="1"/>
  <c r="AR94" i="10"/>
  <c r="BL94" i="10" s="1"/>
  <c r="AP94" i="10"/>
  <c r="BK94" i="10" s="1"/>
  <c r="U94" i="10"/>
  <c r="R94" i="10"/>
  <c r="Q94" i="10"/>
  <c r="T94" i="10" s="1"/>
  <c r="N94" i="10"/>
  <c r="I94" i="10"/>
  <c r="BC94" i="10" s="1"/>
  <c r="BS93" i="10"/>
  <c r="AW93" i="10"/>
  <c r="BN93" i="10" s="1"/>
  <c r="AU93" i="10"/>
  <c r="BM93" i="10" s="1"/>
  <c r="AR93" i="10"/>
  <c r="BL93" i="10" s="1"/>
  <c r="AP93" i="10"/>
  <c r="BK93" i="10" s="1"/>
  <c r="P93" i="10"/>
  <c r="O93" i="10"/>
  <c r="N93" i="10"/>
  <c r="I93" i="10"/>
  <c r="BA93" i="10" s="1"/>
  <c r="BS92" i="10"/>
  <c r="AW92" i="10"/>
  <c r="BN92" i="10" s="1"/>
  <c r="AU92" i="10"/>
  <c r="BM92" i="10" s="1"/>
  <c r="AR92" i="10"/>
  <c r="BL92" i="10" s="1"/>
  <c r="AP92" i="10"/>
  <c r="BK92" i="10" s="1"/>
  <c r="P92" i="10"/>
  <c r="O92" i="10"/>
  <c r="BG92" i="10" s="1"/>
  <c r="N92" i="10"/>
  <c r="I92" i="10"/>
  <c r="BC92" i="10" s="1"/>
  <c r="BS82" i="10"/>
  <c r="BN82" i="10"/>
  <c r="BM82" i="10"/>
  <c r="AR82" i="10"/>
  <c r="AS82" i="10" s="1"/>
  <c r="AP82" i="10"/>
  <c r="R82" i="10"/>
  <c r="Q82" i="10"/>
  <c r="BG82" i="10"/>
  <c r="BS77" i="10"/>
  <c r="BN77" i="10"/>
  <c r="BM77" i="10"/>
  <c r="BL77" i="10"/>
  <c r="R77" i="10"/>
  <c r="Q77" i="10"/>
  <c r="N77" i="10"/>
  <c r="BC77" i="10"/>
  <c r="BS76" i="10"/>
  <c r="BN76" i="10"/>
  <c r="BL76" i="10"/>
  <c r="BI76" i="10"/>
  <c r="BS75" i="10"/>
  <c r="BN75" i="10"/>
  <c r="BM75" i="10"/>
  <c r="BK75" i="10"/>
  <c r="BO75" i="10" s="1"/>
  <c r="BG75" i="10"/>
  <c r="G75" i="10"/>
  <c r="BS74" i="10"/>
  <c r="BN74" i="10"/>
  <c r="BL74" i="10"/>
  <c r="BK74" i="10"/>
  <c r="BO74" i="10" s="1"/>
  <c r="R74" i="10"/>
  <c r="Q74" i="10"/>
  <c r="BG74" i="10"/>
  <c r="BS72" i="10"/>
  <c r="BN72" i="10"/>
  <c r="BM72" i="10"/>
  <c r="BL72" i="10"/>
  <c r="BK72" i="10"/>
  <c r="R72" i="10"/>
  <c r="Q72" i="10"/>
  <c r="BA72" i="10"/>
  <c r="BS71" i="10"/>
  <c r="BN71" i="10"/>
  <c r="BM71" i="10"/>
  <c r="BL71" i="10"/>
  <c r="BK71" i="10"/>
  <c r="BO71" i="10" s="1"/>
  <c r="R71" i="10"/>
  <c r="Q71" i="10"/>
  <c r="BA71" i="10"/>
  <c r="BS70" i="10"/>
  <c r="BN70" i="10"/>
  <c r="BM70" i="10"/>
  <c r="BL70" i="10"/>
  <c r="BK70" i="10"/>
  <c r="BO70" i="10" s="1"/>
  <c r="BI70" i="10"/>
  <c r="BS69" i="10"/>
  <c r="BN69" i="10"/>
  <c r="BM69" i="10"/>
  <c r="AR69" i="10"/>
  <c r="BL69" i="10" s="1"/>
  <c r="AP69" i="10"/>
  <c r="BG69" i="10"/>
  <c r="G69" i="10"/>
  <c r="BC75" i="10"/>
  <c r="Q75" i="10"/>
  <c r="AS75" i="10"/>
  <c r="R76" i="10"/>
  <c r="Q69" i="10"/>
  <c r="AQ75" i="10"/>
  <c r="BG72" i="10"/>
  <c r="BA70" i="10"/>
  <c r="BG76" i="10"/>
  <c r="AS74" i="10"/>
  <c r="AV74" i="10"/>
  <c r="BL75" i="10"/>
  <c r="Q76" i="10"/>
  <c r="AQ77" i="10"/>
  <c r="BC82" i="10"/>
  <c r="AV82" i="10"/>
  <c r="BI74" i="10"/>
  <c r="AQ76" i="10"/>
  <c r="BI82" i="10"/>
  <c r="AQ72" i="10"/>
  <c r="BK76" i="10"/>
  <c r="BO76" i="10" s="1"/>
  <c r="AV70" i="10"/>
  <c r="BM74" i="10"/>
  <c r="BI75" i="10"/>
  <c r="Q70" i="10"/>
  <c r="AV76" i="10"/>
  <c r="AV77" i="10"/>
  <c r="BC74" i="10"/>
  <c r="AV75" i="10"/>
  <c r="AQ74" i="10"/>
  <c r="BG77" i="10"/>
  <c r="AX76" i="10"/>
  <c r="AS77" i="10"/>
  <c r="BI77" i="10"/>
  <c r="R75" i="10"/>
  <c r="BM76" i="10"/>
  <c r="AS72" i="10"/>
  <c r="AX74" i="10"/>
  <c r="AX75" i="10"/>
  <c r="BA76" i="10"/>
  <c r="BK77" i="10"/>
  <c r="BO77" i="10" s="1"/>
  <c r="AX82" i="10"/>
  <c r="R70" i="10"/>
  <c r="R69" i="10"/>
  <c r="AV72" i="10"/>
  <c r="BA74" i="10"/>
  <c r="BA75" i="10"/>
  <c r="BC76" i="10"/>
  <c r="BA82" i="10"/>
  <c r="BC72" i="10"/>
  <c r="AS76" i="10"/>
  <c r="AX77" i="10"/>
  <c r="BA77" i="10"/>
  <c r="AV69" i="10"/>
  <c r="BI72" i="10"/>
  <c r="AQ71" i="10"/>
  <c r="BC71" i="10"/>
  <c r="AX70" i="10"/>
  <c r="BG71" i="10"/>
  <c r="AS71" i="10"/>
  <c r="BC70" i="10"/>
  <c r="AX72" i="10"/>
  <c r="BA69" i="10"/>
  <c r="BG70" i="10"/>
  <c r="AV71" i="10"/>
  <c r="AX69" i="10"/>
  <c r="AQ70" i="10"/>
  <c r="BC69" i="10"/>
  <c r="AS70" i="10"/>
  <c r="AX71" i="10"/>
  <c r="AX43" i="10"/>
  <c r="AV43" i="10"/>
  <c r="AS43" i="10"/>
  <c r="AQ43" i="10"/>
  <c r="Q53" i="10"/>
  <c r="R53" i="10"/>
  <c r="Q54" i="10"/>
  <c r="R54" i="10"/>
  <c r="Q55" i="10"/>
  <c r="R55" i="10"/>
  <c r="Q56" i="10"/>
  <c r="R56" i="10"/>
  <c r="Q57" i="10"/>
  <c r="R57" i="10"/>
  <c r="Q58" i="10"/>
  <c r="R58" i="10"/>
  <c r="Q59" i="10"/>
  <c r="R59" i="10"/>
  <c r="Q60" i="10"/>
  <c r="R60" i="10"/>
  <c r="AW57" i="10"/>
  <c r="AU60" i="10"/>
  <c r="AW60" i="10"/>
  <c r="BN60" i="10" s="1"/>
  <c r="BG59" i="10"/>
  <c r="BI59" i="10"/>
  <c r="BG58" i="10"/>
  <c r="BI58" i="10"/>
  <c r="BG57" i="10"/>
  <c r="BI57" i="10"/>
  <c r="BG56" i="10"/>
  <c r="BI56" i="10"/>
  <c r="BG54" i="10"/>
  <c r="BI54" i="10"/>
  <c r="BG53" i="10"/>
  <c r="BI53" i="10"/>
  <c r="BS121" i="10"/>
  <c r="AW121" i="10"/>
  <c r="AU121" i="10"/>
  <c r="BM121" i="10" s="1"/>
  <c r="AR121" i="10"/>
  <c r="BL121" i="10" s="1"/>
  <c r="AP121" i="10"/>
  <c r="BK121" i="10" s="1"/>
  <c r="BO121" i="10" s="1"/>
  <c r="U121" i="10"/>
  <c r="R121" i="10"/>
  <c r="Q121" i="10"/>
  <c r="T121" i="10" s="1"/>
  <c r="N121" i="10"/>
  <c r="M121" i="10"/>
  <c r="K121" i="10"/>
  <c r="BS120" i="10"/>
  <c r="AW120" i="10"/>
  <c r="AU120" i="10"/>
  <c r="AV120" i="10" s="1"/>
  <c r="AR120" i="10"/>
  <c r="BL120" i="10" s="1"/>
  <c r="AP120" i="10"/>
  <c r="BK120" i="10" s="1"/>
  <c r="BO120" i="10" s="1"/>
  <c r="U120" i="10"/>
  <c r="R120" i="10"/>
  <c r="Q120" i="10"/>
  <c r="T120" i="10" s="1"/>
  <c r="N120" i="10"/>
  <c r="M120" i="10"/>
  <c r="K120" i="10"/>
  <c r="BS119" i="10"/>
  <c r="AW119" i="10"/>
  <c r="BN119" i="10" s="1"/>
  <c r="AU119" i="10"/>
  <c r="BM119" i="10" s="1"/>
  <c r="AR119" i="10"/>
  <c r="BL119" i="10" s="1"/>
  <c r="AP119" i="10"/>
  <c r="BK119" i="10" s="1"/>
  <c r="BO119" i="10" s="1"/>
  <c r="N119" i="10"/>
  <c r="M119" i="10"/>
  <c r="BI119" i="10"/>
  <c r="BS118" i="10"/>
  <c r="BN118" i="10"/>
  <c r="BL118" i="10"/>
  <c r="BK118" i="10"/>
  <c r="BO118" i="10" s="1"/>
  <c r="BI118" i="10"/>
  <c r="BS117" i="10"/>
  <c r="BN117" i="10"/>
  <c r="BM117" i="10"/>
  <c r="BL117" i="10"/>
  <c r="BK117" i="10"/>
  <c r="N117" i="10"/>
  <c r="BI117" i="10"/>
  <c r="E117" i="10"/>
  <c r="BS115" i="10"/>
  <c r="BG115" i="10"/>
  <c r="AW115" i="10"/>
  <c r="BN115" i="10" s="1"/>
  <c r="AU115" i="10"/>
  <c r="BM115" i="10" s="1"/>
  <c r="AR115" i="10"/>
  <c r="BL115" i="10" s="1"/>
  <c r="AP115" i="10"/>
  <c r="BK115" i="10" s="1"/>
  <c r="BR115" i="10" s="1"/>
  <c r="U115" i="10"/>
  <c r="R115" i="10"/>
  <c r="Q115" i="10"/>
  <c r="T115" i="10" s="1"/>
  <c r="N115" i="10"/>
  <c r="I115" i="10"/>
  <c r="BC115" i="10" s="1"/>
  <c r="AW114" i="10"/>
  <c r="AU114" i="10"/>
  <c r="AR114" i="10"/>
  <c r="AP114" i="10"/>
  <c r="U114" i="10"/>
  <c r="N114" i="10"/>
  <c r="I114" i="10"/>
  <c r="BS113" i="10"/>
  <c r="BG113" i="10"/>
  <c r="AW113" i="10"/>
  <c r="BN113" i="10" s="1"/>
  <c r="AU113" i="10"/>
  <c r="BM113" i="10" s="1"/>
  <c r="AR113" i="10"/>
  <c r="BL113" i="10" s="1"/>
  <c r="AP113" i="10"/>
  <c r="BK113" i="10" s="1"/>
  <c r="U113" i="10"/>
  <c r="R113" i="10"/>
  <c r="Q113" i="10"/>
  <c r="T113" i="10" s="1"/>
  <c r="N113" i="10"/>
  <c r="I113" i="10"/>
  <c r="BC113" i="10" s="1"/>
  <c r="BS112" i="10"/>
  <c r="AW112" i="10"/>
  <c r="BN112" i="10" s="1"/>
  <c r="AU112" i="10"/>
  <c r="BM112" i="10" s="1"/>
  <c r="AR112" i="10"/>
  <c r="BL112" i="10" s="1"/>
  <c r="AP112" i="10"/>
  <c r="BK112" i="10" s="1"/>
  <c r="N112" i="10"/>
  <c r="I112" i="10"/>
  <c r="BC112" i="10" s="1"/>
  <c r="BS111" i="10"/>
  <c r="AW111" i="10"/>
  <c r="BN111" i="10" s="1"/>
  <c r="AU111" i="10"/>
  <c r="BM111" i="10" s="1"/>
  <c r="AR111" i="10"/>
  <c r="BL111" i="10" s="1"/>
  <c r="AP111" i="10"/>
  <c r="BK111" i="10" s="1"/>
  <c r="BO111" i="10" s="1"/>
  <c r="BG111" i="10"/>
  <c r="N111" i="10"/>
  <c r="I111" i="10"/>
  <c r="BC111" i="10" s="1"/>
  <c r="BS108" i="10"/>
  <c r="AW108" i="10"/>
  <c r="BN108" i="10" s="1"/>
  <c r="AU108" i="10"/>
  <c r="BM108" i="10" s="1"/>
  <c r="AR108" i="10"/>
  <c r="BL108" i="10" s="1"/>
  <c r="AP108" i="10"/>
  <c r="BK108" i="10" s="1"/>
  <c r="U108" i="10"/>
  <c r="R108" i="10"/>
  <c r="Q108" i="10"/>
  <c r="T108" i="10" s="1"/>
  <c r="N108" i="10"/>
  <c r="M108" i="10"/>
  <c r="BA108" i="10"/>
  <c r="H108" i="10"/>
  <c r="BS107" i="10"/>
  <c r="AW107" i="10"/>
  <c r="BN107" i="10" s="1"/>
  <c r="AU107" i="10"/>
  <c r="AV107" i="10" s="1"/>
  <c r="AR107" i="10"/>
  <c r="AS107" i="10" s="1"/>
  <c r="AP107" i="10"/>
  <c r="BK107" i="10" s="1"/>
  <c r="U107" i="10"/>
  <c r="R107" i="10"/>
  <c r="Q107" i="10"/>
  <c r="T107" i="10" s="1"/>
  <c r="N107" i="10"/>
  <c r="M107" i="10"/>
  <c r="BC107" i="10"/>
  <c r="H107" i="10"/>
  <c r="BS106" i="10"/>
  <c r="BN106" i="10"/>
  <c r="BK106" i="10"/>
  <c r="N106" i="10"/>
  <c r="BI106" i="10"/>
  <c r="E106" i="10"/>
  <c r="BS104" i="10"/>
  <c r="BG104" i="10"/>
  <c r="AW104" i="10"/>
  <c r="BN104" i="10" s="1"/>
  <c r="AU104" i="10"/>
  <c r="BM104" i="10" s="1"/>
  <c r="AR104" i="10"/>
  <c r="BL104" i="10" s="1"/>
  <c r="AP104" i="10"/>
  <c r="BK104" i="10" s="1"/>
  <c r="BQ104" i="10" s="1"/>
  <c r="U104" i="10"/>
  <c r="R104" i="10"/>
  <c r="Q104" i="10"/>
  <c r="T104" i="10" s="1"/>
  <c r="N104" i="10"/>
  <c r="I104" i="10"/>
  <c r="AW103" i="10"/>
  <c r="AU103" i="10"/>
  <c r="AR103" i="10"/>
  <c r="AP103" i="10"/>
  <c r="U103" i="10"/>
  <c r="N103" i="10"/>
  <c r="I103" i="10"/>
  <c r="BS102" i="10"/>
  <c r="BG102" i="10"/>
  <c r="AW102" i="10"/>
  <c r="BN102" i="10" s="1"/>
  <c r="AU102" i="10"/>
  <c r="BM102" i="10" s="1"/>
  <c r="AR102" i="10"/>
  <c r="BL102" i="10" s="1"/>
  <c r="AP102" i="10"/>
  <c r="BK102" i="10" s="1"/>
  <c r="BP102" i="10" s="1"/>
  <c r="U102" i="10"/>
  <c r="R102" i="10"/>
  <c r="Q102" i="10"/>
  <c r="T102" i="10" s="1"/>
  <c r="N102" i="10"/>
  <c r="I102" i="10"/>
  <c r="BC102" i="10" s="1"/>
  <c r="BS98" i="10"/>
  <c r="AW98" i="10"/>
  <c r="BN98" i="10" s="1"/>
  <c r="AU98" i="10"/>
  <c r="BM98" i="10" s="1"/>
  <c r="AR98" i="10"/>
  <c r="BL98" i="10" s="1"/>
  <c r="AP98" i="10"/>
  <c r="BK98" i="10" s="1"/>
  <c r="P98" i="10"/>
  <c r="O98" i="10"/>
  <c r="BG98" i="10" s="1"/>
  <c r="N98" i="10"/>
  <c r="I98" i="10"/>
  <c r="BA98" i="10" s="1"/>
  <c r="BS97" i="10"/>
  <c r="AW97" i="10"/>
  <c r="BN97" i="10" s="1"/>
  <c r="AU97" i="10"/>
  <c r="BM97" i="10" s="1"/>
  <c r="AR97" i="10"/>
  <c r="BL97" i="10" s="1"/>
  <c r="AP97" i="10"/>
  <c r="BK97" i="10" s="1"/>
  <c r="P97" i="10"/>
  <c r="O97" i="10"/>
  <c r="BG97" i="10" s="1"/>
  <c r="N97" i="10"/>
  <c r="I97" i="10"/>
  <c r="BC97" i="10" s="1"/>
  <c r="BS68" i="10"/>
  <c r="BN68" i="10"/>
  <c r="BM68" i="10"/>
  <c r="AR68" i="10"/>
  <c r="BL68" i="10" s="1"/>
  <c r="AP68" i="10"/>
  <c r="BK68" i="10" s="1"/>
  <c r="R68" i="10"/>
  <c r="Q68" i="10"/>
  <c r="BA68" i="10"/>
  <c r="BS67" i="10"/>
  <c r="BN67" i="10"/>
  <c r="BM67" i="10"/>
  <c r="BL67" i="10"/>
  <c r="BK67" i="10"/>
  <c r="BO67" i="10" s="1"/>
  <c r="BG67" i="10"/>
  <c r="BS66" i="10"/>
  <c r="BM66" i="10"/>
  <c r="BL66" i="10"/>
  <c r="BC66" i="10"/>
  <c r="BS65" i="10"/>
  <c r="BN65" i="10"/>
  <c r="BK65" i="10"/>
  <c r="BO65" i="10" s="1"/>
  <c r="BL65" i="10"/>
  <c r="BM65" i="10"/>
  <c r="BG65" i="10"/>
  <c r="E65" i="10"/>
  <c r="E64" i="10"/>
  <c r="E116" i="10" s="1"/>
  <c r="BS60" i="10"/>
  <c r="BI60" i="10"/>
  <c r="BG60" i="10"/>
  <c r="BS55" i="10"/>
  <c r="BI55" i="10"/>
  <c r="BG55" i="10"/>
  <c r="BN55" i="10"/>
  <c r="BM55" i="10"/>
  <c r="BL55" i="10"/>
  <c r="BK55" i="10"/>
  <c r="BO55" i="10" s="1"/>
  <c r="BS52" i="10"/>
  <c r="BN52" i="10"/>
  <c r="BL52" i="10"/>
  <c r="R52" i="10"/>
  <c r="Q52" i="10"/>
  <c r="BI52" i="10"/>
  <c r="BS51" i="10"/>
  <c r="BN51" i="10"/>
  <c r="BM51" i="10"/>
  <c r="R51" i="10"/>
  <c r="Q51" i="10"/>
  <c r="BS50" i="10"/>
  <c r="BL50" i="10"/>
  <c r="BK50" i="10"/>
  <c r="BO50" i="10" s="1"/>
  <c r="R50" i="10"/>
  <c r="Q50" i="10"/>
  <c r="BS49" i="10"/>
  <c r="BN49" i="10"/>
  <c r="BM49" i="10"/>
  <c r="BL49" i="10"/>
  <c r="R49" i="10"/>
  <c r="Q49" i="10"/>
  <c r="N49" i="10"/>
  <c r="E49" i="10"/>
  <c r="E48" i="10"/>
  <c r="BS46" i="10"/>
  <c r="BI46" i="10"/>
  <c r="BG46" i="10"/>
  <c r="BC46" i="10"/>
  <c r="BA46" i="10"/>
  <c r="BN46" i="10"/>
  <c r="BM46" i="10"/>
  <c r="AS46" i="10"/>
  <c r="AQ46" i="10"/>
  <c r="R46" i="10"/>
  <c r="Q46" i="10"/>
  <c r="BS45" i="10"/>
  <c r="BI45" i="10"/>
  <c r="BG45" i="10"/>
  <c r="BC45" i="10"/>
  <c r="BA45" i="10"/>
  <c r="AW45" i="10"/>
  <c r="AX45" i="10" s="1"/>
  <c r="AU45" i="10"/>
  <c r="BL45" i="10"/>
  <c r="AQ45" i="10"/>
  <c r="R45" i="10"/>
  <c r="Q45" i="10"/>
  <c r="BS44" i="10"/>
  <c r="BI44" i="10"/>
  <c r="BG44" i="10"/>
  <c r="BC44" i="10"/>
  <c r="BA44" i="10"/>
  <c r="AX44" i="10"/>
  <c r="BM44" i="10"/>
  <c r="AS44" i="10"/>
  <c r="BK44" i="10"/>
  <c r="R44" i="10"/>
  <c r="Q44" i="10"/>
  <c r="BS43" i="10"/>
  <c r="BN43" i="10"/>
  <c r="BM43" i="10"/>
  <c r="BK43" i="10"/>
  <c r="BO43" i="10" s="1"/>
  <c r="R43" i="10"/>
  <c r="Q43" i="10"/>
  <c r="BI43" i="10"/>
  <c r="BS42" i="10"/>
  <c r="BM42" i="10"/>
  <c r="BL42" i="10"/>
  <c r="R42" i="10"/>
  <c r="Q42" i="10"/>
  <c r="BG42" i="10"/>
  <c r="BS39" i="10"/>
  <c r="BM39" i="10"/>
  <c r="R39" i="10"/>
  <c r="Q39" i="10"/>
  <c r="N39" i="10"/>
  <c r="E39" i="10"/>
  <c r="BM27" i="10"/>
  <c r="R27" i="10"/>
  <c r="Q27" i="10"/>
  <c r="AW26" i="10"/>
  <c r="AX26" i="10" s="1"/>
  <c r="AU26" i="10"/>
  <c r="BL26" i="10"/>
  <c r="R26" i="10"/>
  <c r="Q26" i="10"/>
  <c r="AW25" i="10"/>
  <c r="AX25" i="10" s="1"/>
  <c r="BM25" i="10"/>
  <c r="AP25" i="10"/>
  <c r="R25" i="10"/>
  <c r="Q25" i="10"/>
  <c r="AW24" i="10"/>
  <c r="AX24" i="10" s="1"/>
  <c r="AU24" i="10"/>
  <c r="AV24" i="10" s="1"/>
  <c r="AP24" i="10"/>
  <c r="R24" i="10"/>
  <c r="Q24" i="10"/>
  <c r="M24" i="10"/>
  <c r="R23" i="10"/>
  <c r="Q23" i="10"/>
  <c r="M23" i="10"/>
  <c r="R22" i="10"/>
  <c r="Q22" i="10"/>
  <c r="N22" i="10"/>
  <c r="M22" i="10"/>
  <c r="BS19" i="10"/>
  <c r="BK19" i="10"/>
  <c r="BO19" i="10" s="1"/>
  <c r="BI19" i="10"/>
  <c r="BG19" i="10"/>
  <c r="BC19" i="10"/>
  <c r="BA19" i="10"/>
  <c r="BM19" i="10"/>
  <c r="AS19" i="10"/>
  <c r="AQ19" i="10"/>
  <c r="R19" i="10"/>
  <c r="Q19" i="10"/>
  <c r="BS18" i="10"/>
  <c r="BK18" i="10"/>
  <c r="BO18" i="10" s="1"/>
  <c r="BI18" i="10"/>
  <c r="BG18" i="10"/>
  <c r="BC18" i="10"/>
  <c r="BA18" i="10"/>
  <c r="BM18" i="10"/>
  <c r="AS18" i="10"/>
  <c r="AQ18" i="10"/>
  <c r="R18" i="10"/>
  <c r="Q18" i="10"/>
  <c r="BS17" i="10"/>
  <c r="BL17" i="10"/>
  <c r="R17" i="10"/>
  <c r="Q17" i="10"/>
  <c r="N17" i="10"/>
  <c r="M17" i="10"/>
  <c r="BG17" i="10"/>
  <c r="BS16" i="10"/>
  <c r="BM16" i="10"/>
  <c r="BL16" i="10"/>
  <c r="R16" i="10"/>
  <c r="Q16" i="10"/>
  <c r="N16" i="10"/>
  <c r="BC16" i="10"/>
  <c r="BS15" i="10"/>
  <c r="R15" i="10"/>
  <c r="Q15" i="10"/>
  <c r="N15" i="10"/>
  <c r="BI15" i="10"/>
  <c r="G15" i="10"/>
  <c r="E15" i="10"/>
  <c r="E14" i="10"/>
  <c r="B2" i="10"/>
  <c r="U139" i="10" s="1"/>
  <c r="Q117" i="10"/>
  <c r="AX66" i="10"/>
  <c r="R66" i="10"/>
  <c r="R118" i="10"/>
  <c r="AQ15" i="10"/>
  <c r="BI67" i="10"/>
  <c r="BC15" i="10"/>
  <c r="Q66" i="10"/>
  <c r="BG15" i="10"/>
  <c r="AV68" i="10"/>
  <c r="BI107" i="10"/>
  <c r="AV118" i="10"/>
  <c r="Q106" i="10"/>
  <c r="AX67" i="10"/>
  <c r="BG118" i="10"/>
  <c r="BI121" i="10"/>
  <c r="AV44" i="10"/>
  <c r="BN66" i="10"/>
  <c r="Q67" i="10"/>
  <c r="AX68" i="10"/>
  <c r="AX42" i="10"/>
  <c r="BC68" i="10"/>
  <c r="AX65" i="10"/>
  <c r="BK46" i="10"/>
  <c r="BO46" i="10" s="1"/>
  <c r="AS67" i="10"/>
  <c r="AV117" i="10"/>
  <c r="BK45" i="10"/>
  <c r="BO45" i="10" s="1"/>
  <c r="BL18" i="10"/>
  <c r="AS45" i="10"/>
  <c r="AV46" i="10"/>
  <c r="BA65" i="10"/>
  <c r="AS66" i="10"/>
  <c r="BI66" i="10"/>
  <c r="AV67" i="10"/>
  <c r="BA106" i="10"/>
  <c r="AX117" i="10"/>
  <c r="AQ118" i="10"/>
  <c r="BG121" i="10"/>
  <c r="BA16" i="10"/>
  <c r="AS42" i="10"/>
  <c r="BC65" i="10"/>
  <c r="BC106" i="10"/>
  <c r="BG107" i="10"/>
  <c r="R117" i="10"/>
  <c r="AS118" i="10"/>
  <c r="BM118" i="10"/>
  <c r="Q119" i="10"/>
  <c r="T119" i="10" s="1"/>
  <c r="BI120" i="10"/>
  <c r="BG66" i="10"/>
  <c r="BG16" i="10"/>
  <c r="BA43" i="10"/>
  <c r="BG50" i="10"/>
  <c r="AV66" i="10"/>
  <c r="AQ44" i="10"/>
  <c r="BI50" i="10"/>
  <c r="R67" i="10"/>
  <c r="BA67" i="10"/>
  <c r="BG68" i="10"/>
  <c r="AQ117" i="10"/>
  <c r="R119" i="10"/>
  <c r="BL44" i="10"/>
  <c r="BL51" i="10"/>
  <c r="BC67" i="10"/>
  <c r="AQ106" i="10"/>
  <c r="AS117" i="10"/>
  <c r="Q118" i="10"/>
  <c r="BG119" i="10"/>
  <c r="AQ17" i="10"/>
  <c r="AQ16" i="10"/>
  <c r="AX39" i="10"/>
  <c r="BM50" i="10"/>
  <c r="AV65" i="10"/>
  <c r="BA66" i="10"/>
  <c r="AX118" i="10"/>
  <c r="AV17" i="10"/>
  <c r="BL23" i="10"/>
  <c r="BL27" i="10"/>
  <c r="BN23" i="10"/>
  <c r="BN27" i="10"/>
  <c r="BC39" i="10"/>
  <c r="I40" i="10"/>
  <c r="AV39" i="10"/>
  <c r="BI39" i="10"/>
  <c r="BL39" i="10"/>
  <c r="AS39" i="10"/>
  <c r="BA15" i="10"/>
  <c r="BI16" i="10"/>
  <c r="BI17" i="10"/>
  <c r="BC17" i="10"/>
  <c r="AS17" i="10"/>
  <c r="BM17" i="10"/>
  <c r="I20" i="10"/>
  <c r="BL25" i="10"/>
  <c r="BK26" i="10"/>
  <c r="BO26" i="10" s="1"/>
  <c r="BN19" i="10"/>
  <c r="AX19" i="10"/>
  <c r="BN15" i="10"/>
  <c r="AX15" i="10"/>
  <c r="BA39" i="10"/>
  <c r="AV18" i="10"/>
  <c r="BG39" i="10"/>
  <c r="BN42" i="10"/>
  <c r="BL15" i="10"/>
  <c r="AS15" i="10"/>
  <c r="BK16" i="10"/>
  <c r="BO16" i="10" s="1"/>
  <c r="BK15" i="10"/>
  <c r="AS16" i="10"/>
  <c r="BN17" i="10"/>
  <c r="AX17" i="10"/>
  <c r="BN18" i="10"/>
  <c r="AX18" i="10"/>
  <c r="BL19" i="10"/>
  <c r="BM15" i="10"/>
  <c r="AV16" i="10"/>
  <c r="BA17" i="10"/>
  <c r="AV19" i="10"/>
  <c r="BK23" i="10"/>
  <c r="BO23" i="10" s="1"/>
  <c r="BK27" i="10"/>
  <c r="BO27" i="10" s="1"/>
  <c r="BK60" i="10"/>
  <c r="BO60" i="10" s="1"/>
  <c r="BN16" i="10"/>
  <c r="AX16" i="10"/>
  <c r="BK17" i="10"/>
  <c r="BO17" i="10" s="1"/>
  <c r="BL24" i="10"/>
  <c r="BK39" i="10"/>
  <c r="AQ39" i="10"/>
  <c r="BC43" i="10"/>
  <c r="BI51" i="10"/>
  <c r="BG51" i="10"/>
  <c r="BK52" i="10"/>
  <c r="BA42" i="10"/>
  <c r="BG43" i="10"/>
  <c r="BM52" i="10"/>
  <c r="BN39" i="10"/>
  <c r="I47" i="10"/>
  <c r="BC42" i="10"/>
  <c r="BI42" i="10"/>
  <c r="BN44" i="10"/>
  <c r="BN50" i="10"/>
  <c r="BK42" i="10"/>
  <c r="AQ42" i="10"/>
  <c r="BL43" i="10"/>
  <c r="BK49" i="10"/>
  <c r="BO49" i="10" s="1"/>
  <c r="BL46" i="10"/>
  <c r="BK51" i="10"/>
  <c r="BG52" i="10"/>
  <c r="BG49" i="10"/>
  <c r="BI49" i="10"/>
  <c r="AV42" i="10"/>
  <c r="AX46" i="10"/>
  <c r="BL60" i="10"/>
  <c r="BL106" i="10"/>
  <c r="AS106" i="10"/>
  <c r="Q111" i="10"/>
  <c r="T111" i="10" s="1"/>
  <c r="R111" i="10"/>
  <c r="BM106" i="10"/>
  <c r="AV106" i="10"/>
  <c r="BK66" i="10"/>
  <c r="BO66" i="10" s="1"/>
  <c r="AQ66" i="10"/>
  <c r="BG112" i="10"/>
  <c r="R112" i="10"/>
  <c r="Q112" i="10"/>
  <c r="T112" i="10" s="1"/>
  <c r="R106" i="10"/>
  <c r="I109" i="10"/>
  <c r="BI108" i="10"/>
  <c r="BG108" i="10"/>
  <c r="BC108" i="10"/>
  <c r="BG120" i="10"/>
  <c r="AQ67" i="10"/>
  <c r="BA107" i="10"/>
  <c r="AX106" i="10"/>
  <c r="E83" i="3"/>
  <c r="E88" i="3" s="1"/>
  <c r="H28" i="3"/>
  <c r="H29" i="3"/>
  <c r="H30" i="3"/>
  <c r="H31" i="3"/>
  <c r="H32" i="3"/>
  <c r="H27" i="3"/>
  <c r="H16" i="3"/>
  <c r="H17" i="3"/>
  <c r="H15" i="3"/>
  <c r="U119" i="10"/>
  <c r="U112" i="10"/>
  <c r="U111" i="10"/>
  <c r="Z102" i="3"/>
  <c r="AO102" i="3" s="1"/>
  <c r="Z103" i="3"/>
  <c r="AO103" i="3" s="1"/>
  <c r="Z104" i="3"/>
  <c r="Z105" i="3"/>
  <c r="AO105" i="3" s="1"/>
  <c r="Z101" i="3"/>
  <c r="AO101" i="3"/>
  <c r="X102" i="3"/>
  <c r="AN102" i="3"/>
  <c r="X103" i="3"/>
  <c r="AN103" i="3"/>
  <c r="X104" i="3"/>
  <c r="X105" i="3"/>
  <c r="AN105" i="3" s="1"/>
  <c r="X101" i="3"/>
  <c r="AN101" i="3" s="1"/>
  <c r="V102" i="3"/>
  <c r="AM102" i="3" s="1"/>
  <c r="V103" i="3"/>
  <c r="AM103" i="3" s="1"/>
  <c r="V104" i="3"/>
  <c r="V105" i="3"/>
  <c r="AM105" i="3"/>
  <c r="V101" i="3"/>
  <c r="AM101" i="3"/>
  <c r="T102" i="3"/>
  <c r="AL102" i="3"/>
  <c r="T103" i="3"/>
  <c r="AL103" i="3" s="1"/>
  <c r="T104" i="3"/>
  <c r="T105" i="3"/>
  <c r="AL105" i="3" s="1"/>
  <c r="AP105" i="3" s="1"/>
  <c r="T101" i="3"/>
  <c r="AL101" i="3" s="1"/>
  <c r="M102" i="3"/>
  <c r="AH102" i="3" s="1"/>
  <c r="N102" i="3"/>
  <c r="M103" i="3"/>
  <c r="N103" i="3"/>
  <c r="O103" i="3" s="1"/>
  <c r="R103" i="3" s="1"/>
  <c r="M104" i="3"/>
  <c r="N104" i="3"/>
  <c r="M105" i="3"/>
  <c r="P105" i="3" s="1"/>
  <c r="N105" i="3"/>
  <c r="N101" i="3"/>
  <c r="O101" i="3" s="1"/>
  <c r="R101" i="3" s="1"/>
  <c r="M101" i="3"/>
  <c r="L102" i="3"/>
  <c r="L103" i="3"/>
  <c r="L104" i="3"/>
  <c r="L105" i="3"/>
  <c r="L101" i="3"/>
  <c r="K102" i="3"/>
  <c r="K103" i="3"/>
  <c r="K104" i="3"/>
  <c r="K105" i="3"/>
  <c r="K101" i="3"/>
  <c r="J102" i="3"/>
  <c r="J103" i="3"/>
  <c r="J104" i="3"/>
  <c r="J105" i="3"/>
  <c r="J101" i="3"/>
  <c r="I102" i="3"/>
  <c r="AF102" i="3"/>
  <c r="I103" i="3"/>
  <c r="AD103" i="3" s="1"/>
  <c r="I104" i="3"/>
  <c r="I105" i="3"/>
  <c r="AF105" i="3" s="1"/>
  <c r="I101" i="3"/>
  <c r="H102" i="3"/>
  <c r="H103" i="3"/>
  <c r="H104" i="3"/>
  <c r="H105" i="3"/>
  <c r="H101" i="3"/>
  <c r="Z95" i="3"/>
  <c r="AO95" i="3"/>
  <c r="Z96" i="3"/>
  <c r="AO96" i="3"/>
  <c r="Z97" i="3"/>
  <c r="AO97" i="3" s="1"/>
  <c r="Z98" i="3"/>
  <c r="AO98" i="3"/>
  <c r="Z94" i="3"/>
  <c r="AO94" i="3"/>
  <c r="X95" i="3"/>
  <c r="AN95" i="3"/>
  <c r="X96" i="3"/>
  <c r="AN96" i="3" s="1"/>
  <c r="X97" i="3"/>
  <c r="X98" i="3"/>
  <c r="AN98" i="3" s="1"/>
  <c r="X94" i="3"/>
  <c r="Y94" i="3" s="1"/>
  <c r="V95" i="3"/>
  <c r="AM95" i="3"/>
  <c r="V96" i="3"/>
  <c r="AM96" i="3" s="1"/>
  <c r="V97" i="3"/>
  <c r="AM97" i="3"/>
  <c r="V98" i="3"/>
  <c r="AM98" i="3"/>
  <c r="V94" i="3"/>
  <c r="AM94" i="3"/>
  <c r="T95" i="3"/>
  <c r="AL95" i="3" s="1"/>
  <c r="T96" i="3"/>
  <c r="AL96" i="3"/>
  <c r="T97" i="3"/>
  <c r="AL97" i="3" s="1"/>
  <c r="AR97" i="3" s="1"/>
  <c r="T98" i="3"/>
  <c r="AL98" i="3" s="1"/>
  <c r="T94" i="3"/>
  <c r="AL94" i="3"/>
  <c r="AP94" i="3" s="1"/>
  <c r="N95" i="3"/>
  <c r="N96" i="3"/>
  <c r="P96" i="3"/>
  <c r="N94" i="3"/>
  <c r="P94" i="3" s="1"/>
  <c r="R94" i="3" s="1"/>
  <c r="L95" i="3"/>
  <c r="L96" i="3"/>
  <c r="L97" i="3"/>
  <c r="L98" i="3"/>
  <c r="L94" i="3"/>
  <c r="K95" i="3"/>
  <c r="K96" i="3"/>
  <c r="K97" i="3"/>
  <c r="K94" i="3"/>
  <c r="J95" i="3"/>
  <c r="J96" i="3"/>
  <c r="J97" i="3"/>
  <c r="J98" i="3"/>
  <c r="J94" i="3"/>
  <c r="I95" i="3"/>
  <c r="AF95" i="3" s="1"/>
  <c r="I96" i="3"/>
  <c r="AJ96" i="3"/>
  <c r="I97" i="3"/>
  <c r="AJ97" i="3"/>
  <c r="I94" i="3"/>
  <c r="AD94" i="3"/>
  <c r="H95" i="3"/>
  <c r="H96" i="3"/>
  <c r="H97" i="3"/>
  <c r="H94" i="3"/>
  <c r="E94" i="3"/>
  <c r="AT105" i="3"/>
  <c r="AT103" i="3"/>
  <c r="AT102" i="3"/>
  <c r="AT101" i="3"/>
  <c r="AT98" i="3"/>
  <c r="S98" i="3"/>
  <c r="K98" i="3"/>
  <c r="I98" i="3"/>
  <c r="AF98" i="3"/>
  <c r="H98" i="3"/>
  <c r="AT97" i="3"/>
  <c r="S97" i="3"/>
  <c r="AT96" i="3"/>
  <c r="AT95" i="3"/>
  <c r="AT94" i="3"/>
  <c r="D88" i="1"/>
  <c r="C88" i="1"/>
  <c r="O92" i="1"/>
  <c r="O91" i="1"/>
  <c r="O90" i="1"/>
  <c r="O89" i="1"/>
  <c r="O88" i="1"/>
  <c r="G87" i="1"/>
  <c r="Z90" i="3"/>
  <c r="AA90" i="3" s="1"/>
  <c r="Z91" i="3"/>
  <c r="Z89" i="3"/>
  <c r="AO89" i="3" s="1"/>
  <c r="X90" i="3"/>
  <c r="AN90" i="3"/>
  <c r="X91" i="3"/>
  <c r="X89" i="3"/>
  <c r="Y89" i="3" s="1"/>
  <c r="V90" i="3"/>
  <c r="AM90" i="3"/>
  <c r="V91" i="3"/>
  <c r="AM91" i="3" s="1"/>
  <c r="V89" i="3"/>
  <c r="AM89" i="3"/>
  <c r="T90" i="3"/>
  <c r="AL90" i="3"/>
  <c r="T91" i="3"/>
  <c r="T89" i="3"/>
  <c r="AL89" i="3" s="1"/>
  <c r="AP89" i="3" s="1"/>
  <c r="L91" i="3"/>
  <c r="L90" i="3"/>
  <c r="L89" i="3"/>
  <c r="K90" i="3"/>
  <c r="K91" i="3"/>
  <c r="K89" i="3"/>
  <c r="J90" i="3"/>
  <c r="J91" i="3"/>
  <c r="J89" i="3"/>
  <c r="I90" i="3"/>
  <c r="AJ90" i="3" s="1"/>
  <c r="I91" i="3"/>
  <c r="I89" i="3"/>
  <c r="H90" i="3"/>
  <c r="H91" i="3"/>
  <c r="H89" i="3"/>
  <c r="E89" i="3"/>
  <c r="AT91" i="3"/>
  <c r="AT90" i="3"/>
  <c r="AT89" i="3"/>
  <c r="D80" i="1"/>
  <c r="C80" i="1"/>
  <c r="B25" i="12" s="1"/>
  <c r="O84" i="1"/>
  <c r="O83" i="1"/>
  <c r="O82" i="1"/>
  <c r="O81" i="1"/>
  <c r="O80" i="1"/>
  <c r="G79" i="1"/>
  <c r="AO85" i="3"/>
  <c r="AO86" i="3"/>
  <c r="AO84" i="3"/>
  <c r="AN85" i="3"/>
  <c r="AN86" i="3"/>
  <c r="AR86" i="3" s="1"/>
  <c r="AN84" i="3"/>
  <c r="AL86" i="3"/>
  <c r="AL84" i="3"/>
  <c r="L85" i="3"/>
  <c r="L86" i="3"/>
  <c r="L84" i="3"/>
  <c r="K85" i="3"/>
  <c r="K86" i="3"/>
  <c r="K84" i="3"/>
  <c r="J85" i="3"/>
  <c r="J86" i="3"/>
  <c r="J84" i="3"/>
  <c r="I85" i="3"/>
  <c r="AD85" i="3" s="1"/>
  <c r="I86" i="3"/>
  <c r="AJ86" i="3"/>
  <c r="I84" i="3"/>
  <c r="AJ84" i="3"/>
  <c r="H85" i="3"/>
  <c r="H86" i="3"/>
  <c r="H84" i="3"/>
  <c r="E84" i="3"/>
  <c r="AT86" i="3"/>
  <c r="AT85" i="3"/>
  <c r="AT84" i="3"/>
  <c r="D72" i="1"/>
  <c r="C72" i="1"/>
  <c r="B24" i="12" s="1"/>
  <c r="F65" i="10"/>
  <c r="J70" i="1"/>
  <c r="N91" i="10" s="1"/>
  <c r="O76" i="1"/>
  <c r="O75" i="1"/>
  <c r="O74" i="1"/>
  <c r="O73" i="1"/>
  <c r="O72" i="1"/>
  <c r="G71" i="1"/>
  <c r="I90" i="10" s="1"/>
  <c r="AO78" i="3"/>
  <c r="AO77" i="3"/>
  <c r="AN79" i="3"/>
  <c r="AN80" i="3"/>
  <c r="AN81" i="3"/>
  <c r="AM79" i="3"/>
  <c r="AM80" i="3"/>
  <c r="AM81" i="3"/>
  <c r="AL78" i="3"/>
  <c r="AL79" i="3"/>
  <c r="AL80" i="3"/>
  <c r="AP80" i="3" s="1"/>
  <c r="AL81" i="3"/>
  <c r="AP81" i="3" s="1"/>
  <c r="AL77" i="3"/>
  <c r="AP77" i="3"/>
  <c r="L78" i="3"/>
  <c r="L79" i="3"/>
  <c r="L80" i="3"/>
  <c r="L81" i="3"/>
  <c r="L77" i="3"/>
  <c r="K78" i="3"/>
  <c r="K79" i="3"/>
  <c r="K80" i="3"/>
  <c r="K81" i="3"/>
  <c r="K77" i="3"/>
  <c r="J78" i="3"/>
  <c r="J79" i="3"/>
  <c r="J80" i="3"/>
  <c r="J81" i="3"/>
  <c r="J77" i="3"/>
  <c r="I78" i="3"/>
  <c r="U78" i="3"/>
  <c r="I79" i="3"/>
  <c r="U79" i="3"/>
  <c r="I80" i="3"/>
  <c r="I81" i="3"/>
  <c r="AD81" i="3" s="1"/>
  <c r="I77" i="3"/>
  <c r="AH77" i="3" s="1"/>
  <c r="H78" i="3"/>
  <c r="H79" i="3"/>
  <c r="H80" i="3"/>
  <c r="H81" i="3"/>
  <c r="H77" i="3"/>
  <c r="E77" i="3"/>
  <c r="AT81" i="3"/>
  <c r="AT80" i="3"/>
  <c r="AT79" i="3"/>
  <c r="AT78" i="3"/>
  <c r="AT77" i="3"/>
  <c r="O66" i="1"/>
  <c r="O65" i="1"/>
  <c r="D63" i="1"/>
  <c r="G77" i="3" s="1"/>
  <c r="C63" i="1"/>
  <c r="F77" i="3"/>
  <c r="O67" i="1"/>
  <c r="O64" i="1"/>
  <c r="O63" i="1"/>
  <c r="G62" i="1"/>
  <c r="Z74" i="3"/>
  <c r="AO74" i="3" s="1"/>
  <c r="Z73" i="3"/>
  <c r="AO73" i="3"/>
  <c r="X74" i="3"/>
  <c r="AN74" i="3"/>
  <c r="X73" i="3"/>
  <c r="AN73" i="3"/>
  <c r="AM74" i="3"/>
  <c r="AL73" i="3"/>
  <c r="L74" i="3"/>
  <c r="L73" i="3"/>
  <c r="K73" i="3"/>
  <c r="K74" i="3"/>
  <c r="J74" i="3"/>
  <c r="J73" i="3"/>
  <c r="I74" i="3"/>
  <c r="AD74" i="3" s="1"/>
  <c r="I73" i="3"/>
  <c r="H74" i="3"/>
  <c r="H73" i="3"/>
  <c r="E73" i="3"/>
  <c r="AT74" i="3"/>
  <c r="AT73" i="3"/>
  <c r="D56" i="1"/>
  <c r="G73" i="3" s="1"/>
  <c r="C56" i="1"/>
  <c r="F73" i="3"/>
  <c r="O59" i="1"/>
  <c r="O58" i="1"/>
  <c r="O57" i="1"/>
  <c r="O56" i="1"/>
  <c r="G55" i="1"/>
  <c r="F94" i="3"/>
  <c r="F84" i="3"/>
  <c r="G89" i="3"/>
  <c r="G106" i="10"/>
  <c r="AJ77" i="3"/>
  <c r="AF77" i="3"/>
  <c r="Z70" i="3"/>
  <c r="AO70" i="3"/>
  <c r="AS70" i="3" s="1"/>
  <c r="Z69" i="3"/>
  <c r="X70" i="3"/>
  <c r="AN70" i="3" s="1"/>
  <c r="X69" i="3"/>
  <c r="AN69" i="3"/>
  <c r="AM70" i="3"/>
  <c r="AM69" i="3"/>
  <c r="AL70" i="3"/>
  <c r="AR70" i="3" s="1"/>
  <c r="AL69" i="3"/>
  <c r="L70" i="3"/>
  <c r="L69" i="3"/>
  <c r="K70" i="3"/>
  <c r="K69" i="3"/>
  <c r="J70" i="3"/>
  <c r="J69" i="3"/>
  <c r="I70" i="3"/>
  <c r="I69" i="3"/>
  <c r="AJ69" i="3" s="1"/>
  <c r="H70" i="3"/>
  <c r="H69" i="3"/>
  <c r="E69" i="3"/>
  <c r="AT70" i="3"/>
  <c r="AT69" i="3"/>
  <c r="D49" i="1"/>
  <c r="G69" i="3"/>
  <c r="C49" i="1"/>
  <c r="F69" i="3" s="1"/>
  <c r="O52" i="1"/>
  <c r="O51" i="1"/>
  <c r="O50" i="1"/>
  <c r="O49" i="1"/>
  <c r="G48" i="1"/>
  <c r="G41" i="1"/>
  <c r="L65" i="3"/>
  <c r="L66" i="3"/>
  <c r="L67" i="3"/>
  <c r="L64" i="3"/>
  <c r="K65" i="3"/>
  <c r="K66" i="3"/>
  <c r="K67" i="3"/>
  <c r="K64" i="3"/>
  <c r="J65" i="3"/>
  <c r="J66" i="3"/>
  <c r="J67" i="3"/>
  <c r="J64" i="3"/>
  <c r="I65" i="3"/>
  <c r="AD65" i="3"/>
  <c r="I66" i="3"/>
  <c r="AD66" i="3"/>
  <c r="I67" i="3"/>
  <c r="AF67" i="3" s="1"/>
  <c r="I64" i="3"/>
  <c r="AF64" i="3"/>
  <c r="H65" i="3"/>
  <c r="H66" i="3"/>
  <c r="H67" i="3"/>
  <c r="H64" i="3"/>
  <c r="Z57" i="3"/>
  <c r="AO57" i="3" s="1"/>
  <c r="Z58" i="3"/>
  <c r="AO58" i="3"/>
  <c r="Z59" i="3"/>
  <c r="AO59" i="3"/>
  <c r="Z60" i="3"/>
  <c r="AO60" i="3"/>
  <c r="Z56" i="3"/>
  <c r="AO56" i="3" s="1"/>
  <c r="X57" i="3"/>
  <c r="AN57" i="3"/>
  <c r="AR57" i="3" s="1"/>
  <c r="X58" i="3"/>
  <c r="AN58" i="3"/>
  <c r="X59" i="3"/>
  <c r="AN59" i="3"/>
  <c r="X60" i="3"/>
  <c r="AN60" i="3" s="1"/>
  <c r="X56" i="3"/>
  <c r="AN56" i="3"/>
  <c r="V60" i="3"/>
  <c r="AM60" i="3"/>
  <c r="V61" i="3"/>
  <c r="W61" i="3"/>
  <c r="AM56" i="3"/>
  <c r="AL58" i="3"/>
  <c r="AP58" i="3"/>
  <c r="AL59" i="3"/>
  <c r="AP59" i="3" s="1"/>
  <c r="AL56" i="3"/>
  <c r="L57" i="3"/>
  <c r="L58" i="3"/>
  <c r="L59" i="3"/>
  <c r="L56" i="3"/>
  <c r="K57" i="3"/>
  <c r="K58" i="3"/>
  <c r="K59" i="3"/>
  <c r="K56" i="3"/>
  <c r="J57" i="3"/>
  <c r="J58" i="3"/>
  <c r="J59" i="3"/>
  <c r="J56" i="3"/>
  <c r="I57" i="3"/>
  <c r="U57" i="3" s="1"/>
  <c r="I58" i="3"/>
  <c r="AJ58" i="3" s="1"/>
  <c r="I59" i="3"/>
  <c r="I56" i="3"/>
  <c r="AD56" i="3" s="1"/>
  <c r="H57" i="3"/>
  <c r="H58" i="3"/>
  <c r="H59" i="3"/>
  <c r="H56" i="3"/>
  <c r="E56" i="3"/>
  <c r="E55" i="3"/>
  <c r="E68" i="3" s="1"/>
  <c r="E72" i="3" s="1"/>
  <c r="E76" i="3" s="1"/>
  <c r="AT67" i="3"/>
  <c r="AH67" i="3"/>
  <c r="Z67" i="3"/>
  <c r="AO67" i="3" s="1"/>
  <c r="AS67" i="3" s="1"/>
  <c r="X67" i="3"/>
  <c r="AN67" i="3" s="1"/>
  <c r="V67" i="3"/>
  <c r="AM67" i="3" s="1"/>
  <c r="T67" i="3"/>
  <c r="AL67" i="3" s="1"/>
  <c r="AP67" i="3" s="1"/>
  <c r="AT66" i="3"/>
  <c r="AH66" i="3"/>
  <c r="Z66" i="3"/>
  <c r="AO66" i="3" s="1"/>
  <c r="AS66" i="3" s="1"/>
  <c r="X66" i="3"/>
  <c r="AN66" i="3"/>
  <c r="V66" i="3"/>
  <c r="AM66" i="3"/>
  <c r="AQ66" i="3" s="1"/>
  <c r="T66" i="3"/>
  <c r="AL66" i="3"/>
  <c r="AT65" i="3"/>
  <c r="AH65" i="3"/>
  <c r="Z65" i="3"/>
  <c r="AO65" i="3"/>
  <c r="X65" i="3"/>
  <c r="AN65" i="3"/>
  <c r="V65" i="3"/>
  <c r="AM65" i="3"/>
  <c r="T65" i="3"/>
  <c r="AL65" i="3" s="1"/>
  <c r="AP65" i="3" s="1"/>
  <c r="AT64" i="3"/>
  <c r="AH64" i="3"/>
  <c r="Z64" i="3"/>
  <c r="AO64" i="3"/>
  <c r="X64" i="3"/>
  <c r="AN64" i="3"/>
  <c r="V64" i="3"/>
  <c r="AM64" i="3" s="1"/>
  <c r="T64" i="3"/>
  <c r="AL64" i="3"/>
  <c r="AP64" i="3" s="1"/>
  <c r="AT61" i="3"/>
  <c r="AJ61" i="3"/>
  <c r="AH61" i="3"/>
  <c r="AF61" i="3"/>
  <c r="AD61" i="3"/>
  <c r="Z61" i="3"/>
  <c r="AA61" i="3"/>
  <c r="X61" i="3"/>
  <c r="AN61" i="3" s="1"/>
  <c r="Y61" i="3"/>
  <c r="T61" i="3"/>
  <c r="U61" i="3"/>
  <c r="S61" i="3"/>
  <c r="AT60" i="3"/>
  <c r="AJ60" i="3"/>
  <c r="AH60" i="3"/>
  <c r="AF60" i="3"/>
  <c r="AD60" i="3"/>
  <c r="T60" i="3"/>
  <c r="S60" i="3"/>
  <c r="AT59" i="3"/>
  <c r="AT58" i="3"/>
  <c r="AT57" i="3"/>
  <c r="AT56" i="3"/>
  <c r="D42" i="1"/>
  <c r="G56" i="3"/>
  <c r="C42" i="1"/>
  <c r="O45" i="1"/>
  <c r="O44" i="1"/>
  <c r="O43" i="1"/>
  <c r="O42" i="1"/>
  <c r="J40" i="1"/>
  <c r="Z53" i="3"/>
  <c r="AO53" i="3"/>
  <c r="Z52" i="3"/>
  <c r="AO52" i="3"/>
  <c r="X53" i="3"/>
  <c r="AN53" i="3" s="1"/>
  <c r="X52" i="3"/>
  <c r="V53" i="3"/>
  <c r="W53" i="3" s="1"/>
  <c r="AM53" i="3"/>
  <c r="V52" i="3"/>
  <c r="AM52" i="3" s="1"/>
  <c r="T53" i="3"/>
  <c r="AL53" i="3" s="1"/>
  <c r="T52" i="3"/>
  <c r="AL52" i="3"/>
  <c r="L53" i="3"/>
  <c r="L52" i="3"/>
  <c r="K53" i="3"/>
  <c r="K52" i="3"/>
  <c r="J53" i="3"/>
  <c r="J52" i="3"/>
  <c r="I53" i="3"/>
  <c r="AJ53" i="3"/>
  <c r="I52" i="3"/>
  <c r="AF52" i="3" s="1"/>
  <c r="AF54" i="3" s="1"/>
  <c r="H53" i="3"/>
  <c r="H52" i="3"/>
  <c r="E52" i="3"/>
  <c r="AT53" i="3"/>
  <c r="AT52" i="3"/>
  <c r="D34" i="1"/>
  <c r="G52" i="3"/>
  <c r="C34" i="1"/>
  <c r="F52" i="3"/>
  <c r="O37" i="1"/>
  <c r="O36" i="1"/>
  <c r="O35" i="1"/>
  <c r="O34" i="1"/>
  <c r="G33" i="1"/>
  <c r="L48" i="3"/>
  <c r="L49" i="3"/>
  <c r="L50" i="3"/>
  <c r="L47" i="3"/>
  <c r="K48" i="3"/>
  <c r="K49" i="3"/>
  <c r="K50" i="3"/>
  <c r="K47" i="3"/>
  <c r="J48" i="3"/>
  <c r="J49" i="3"/>
  <c r="J50" i="3"/>
  <c r="J47" i="3"/>
  <c r="I48" i="3"/>
  <c r="AF48" i="3" s="1"/>
  <c r="I49" i="3"/>
  <c r="AD49" i="3"/>
  <c r="I50" i="3"/>
  <c r="AD50" i="3"/>
  <c r="I47" i="3"/>
  <c r="AF47" i="3"/>
  <c r="H48" i="3"/>
  <c r="H49" i="3"/>
  <c r="H50" i="3"/>
  <c r="H47" i="3"/>
  <c r="AO44" i="3"/>
  <c r="Z43" i="3"/>
  <c r="AO43" i="3" s="1"/>
  <c r="X43" i="3"/>
  <c r="AN43" i="3" s="1"/>
  <c r="V43" i="3"/>
  <c r="T43" i="3"/>
  <c r="L44" i="3"/>
  <c r="L43" i="3"/>
  <c r="I44" i="3"/>
  <c r="I43" i="3"/>
  <c r="I45" i="3" s="1"/>
  <c r="K44" i="3"/>
  <c r="K43" i="3"/>
  <c r="J44" i="3"/>
  <c r="J43" i="3"/>
  <c r="H43" i="3"/>
  <c r="AT43" i="3"/>
  <c r="H44" i="3"/>
  <c r="AT44" i="3"/>
  <c r="T47" i="3"/>
  <c r="AL47" i="3" s="1"/>
  <c r="V47" i="3"/>
  <c r="AM47" i="3"/>
  <c r="X47" i="3"/>
  <c r="AN47" i="3" s="1"/>
  <c r="Z47" i="3"/>
  <c r="AO47" i="3" s="1"/>
  <c r="AH47" i="3"/>
  <c r="AT47" i="3"/>
  <c r="T48" i="3"/>
  <c r="AL48" i="3"/>
  <c r="V48" i="3"/>
  <c r="AM48" i="3" s="1"/>
  <c r="X48" i="3"/>
  <c r="AN48" i="3" s="1"/>
  <c r="Z48" i="3"/>
  <c r="AO48" i="3"/>
  <c r="AS48" i="3" s="1"/>
  <c r="AH48" i="3"/>
  <c r="AT48" i="3"/>
  <c r="T49" i="3"/>
  <c r="AL49" i="3"/>
  <c r="AQ49" i="3" s="1"/>
  <c r="V49" i="3"/>
  <c r="AM49" i="3" s="1"/>
  <c r="X49" i="3"/>
  <c r="AN49" i="3"/>
  <c r="AR49" i="3" s="1"/>
  <c r="Z49" i="3"/>
  <c r="AO49" i="3" s="1"/>
  <c r="AH49" i="3"/>
  <c r="AT49" i="3"/>
  <c r="T50" i="3"/>
  <c r="AL50" i="3"/>
  <c r="V50" i="3"/>
  <c r="AM50" i="3"/>
  <c r="X50" i="3"/>
  <c r="AN50" i="3" s="1"/>
  <c r="AR50" i="3" s="1"/>
  <c r="Z50" i="3"/>
  <c r="AO50" i="3" s="1"/>
  <c r="AH50" i="3"/>
  <c r="AT50" i="3"/>
  <c r="E43" i="3"/>
  <c r="D27" i="1"/>
  <c r="C27" i="1"/>
  <c r="F43" i="3"/>
  <c r="O30" i="1"/>
  <c r="O29" i="1"/>
  <c r="O28" i="1"/>
  <c r="O27" i="1"/>
  <c r="G26" i="1"/>
  <c r="AT39" i="3"/>
  <c r="AH39" i="3"/>
  <c r="Z39" i="3"/>
  <c r="AO39" i="3" s="1"/>
  <c r="X39" i="3"/>
  <c r="AN39" i="3" s="1"/>
  <c r="V39" i="3"/>
  <c r="AM39" i="3"/>
  <c r="T39" i="3"/>
  <c r="AL39" i="3" s="1"/>
  <c r="K40" i="3"/>
  <c r="K36" i="3"/>
  <c r="K37" i="3"/>
  <c r="K38" i="3"/>
  <c r="K39" i="3"/>
  <c r="J36" i="3"/>
  <c r="J37" i="3"/>
  <c r="J38" i="3"/>
  <c r="J39" i="3"/>
  <c r="I36" i="3"/>
  <c r="AD36" i="3" s="1"/>
  <c r="I37" i="3"/>
  <c r="AD37" i="3"/>
  <c r="I38" i="3"/>
  <c r="AD38" i="3" s="1"/>
  <c r="I39" i="3"/>
  <c r="AD39" i="3"/>
  <c r="AF39" i="3"/>
  <c r="I40" i="3"/>
  <c r="AD40" i="3"/>
  <c r="AF40" i="3"/>
  <c r="I35" i="3"/>
  <c r="AD35" i="3" s="1"/>
  <c r="H39" i="3"/>
  <c r="H35" i="3"/>
  <c r="H36" i="3"/>
  <c r="H37" i="3"/>
  <c r="H38" i="3"/>
  <c r="H40" i="3"/>
  <c r="K35" i="3"/>
  <c r="J40" i="3"/>
  <c r="AT38" i="3"/>
  <c r="AH38" i="3"/>
  <c r="Z38" i="3"/>
  <c r="AO38" i="3" s="1"/>
  <c r="X38" i="3"/>
  <c r="AN38" i="3"/>
  <c r="V38" i="3"/>
  <c r="AM38" i="3"/>
  <c r="T38" i="3"/>
  <c r="AL38" i="3"/>
  <c r="AT37" i="3"/>
  <c r="AH37" i="3"/>
  <c r="Z37" i="3"/>
  <c r="AO37" i="3"/>
  <c r="X37" i="3"/>
  <c r="AN37" i="3"/>
  <c r="V37" i="3"/>
  <c r="AM37" i="3"/>
  <c r="T37" i="3"/>
  <c r="AL37" i="3" s="1"/>
  <c r="J35" i="3"/>
  <c r="AT36" i="3"/>
  <c r="AH36" i="3"/>
  <c r="Z36" i="3"/>
  <c r="AO36" i="3" s="1"/>
  <c r="X36" i="3"/>
  <c r="AN36" i="3" s="1"/>
  <c r="V36" i="3"/>
  <c r="AM36" i="3" s="1"/>
  <c r="T36" i="3"/>
  <c r="AL36" i="3"/>
  <c r="AO32" i="3"/>
  <c r="Z28" i="3"/>
  <c r="AO28" i="3"/>
  <c r="Z29" i="3"/>
  <c r="AO29" i="3" s="1"/>
  <c r="Z30" i="3"/>
  <c r="AO30" i="3"/>
  <c r="AA31" i="3"/>
  <c r="Z27" i="3"/>
  <c r="AO27" i="3" s="1"/>
  <c r="X28" i="3"/>
  <c r="AN28" i="3" s="1"/>
  <c r="X29" i="3"/>
  <c r="X30" i="3"/>
  <c r="AN30" i="3"/>
  <c r="Y31" i="3"/>
  <c r="X27" i="3"/>
  <c r="T30" i="3"/>
  <c r="L29" i="3"/>
  <c r="L28" i="3"/>
  <c r="AJ28" i="3" s="1"/>
  <c r="I29" i="3"/>
  <c r="AD29" i="3" s="1"/>
  <c r="I28" i="3"/>
  <c r="AD28" i="3" s="1"/>
  <c r="I27" i="3"/>
  <c r="K29" i="3"/>
  <c r="K28" i="3"/>
  <c r="K27" i="3"/>
  <c r="J29" i="3"/>
  <c r="J28" i="3"/>
  <c r="J27" i="3"/>
  <c r="J30" i="3"/>
  <c r="AT40" i="3"/>
  <c r="AH40" i="3"/>
  <c r="Z40" i="3"/>
  <c r="AO40" i="3"/>
  <c r="X40" i="3"/>
  <c r="AN40" i="3" s="1"/>
  <c r="V40" i="3"/>
  <c r="AM40" i="3"/>
  <c r="T40" i="3"/>
  <c r="AL40" i="3" s="1"/>
  <c r="AT35" i="3"/>
  <c r="AH35" i="3"/>
  <c r="Z35" i="3"/>
  <c r="AO35" i="3"/>
  <c r="X35" i="3"/>
  <c r="AN35" i="3"/>
  <c r="V35" i="3"/>
  <c r="AM35" i="3" s="1"/>
  <c r="T35" i="3"/>
  <c r="AL35" i="3" s="1"/>
  <c r="AQ35" i="3" s="1"/>
  <c r="AT32" i="3"/>
  <c r="AM32" i="3"/>
  <c r="AT31" i="3"/>
  <c r="AT30" i="3"/>
  <c r="V30" i="3"/>
  <c r="AM30" i="3" s="1"/>
  <c r="AT29" i="3"/>
  <c r="V29" i="3"/>
  <c r="T29" i="3"/>
  <c r="AL29" i="3" s="1"/>
  <c r="AP29" i="3"/>
  <c r="L32" i="3"/>
  <c r="AJ32" i="3" s="1"/>
  <c r="Y32" i="3"/>
  <c r="X26" i="3"/>
  <c r="K32" i="3"/>
  <c r="J32" i="3"/>
  <c r="I32" i="3"/>
  <c r="AT28" i="3"/>
  <c r="V28" i="3"/>
  <c r="AM28" i="3" s="1"/>
  <c r="T28" i="3"/>
  <c r="AL28" i="3"/>
  <c r="AQ28" i="3" s="1"/>
  <c r="L31" i="3"/>
  <c r="K31" i="3"/>
  <c r="J31" i="3"/>
  <c r="I31" i="3"/>
  <c r="AT27" i="3"/>
  <c r="V27" i="3"/>
  <c r="AM27" i="3"/>
  <c r="T27" i="3"/>
  <c r="L30" i="3"/>
  <c r="AJ30" i="3"/>
  <c r="K30" i="3"/>
  <c r="I30" i="3"/>
  <c r="AF30" i="3" s="1"/>
  <c r="AD30" i="3"/>
  <c r="O23" i="1"/>
  <c r="O21" i="1"/>
  <c r="O22" i="1"/>
  <c r="G17" i="1"/>
  <c r="D18" i="1"/>
  <c r="G27" i="3" s="1"/>
  <c r="C18" i="1"/>
  <c r="F27" i="3"/>
  <c r="O20" i="1"/>
  <c r="O19" i="1"/>
  <c r="O18" i="1"/>
  <c r="J24" i="3"/>
  <c r="J25" i="3"/>
  <c r="J23" i="3"/>
  <c r="Z23" i="3"/>
  <c r="AO23" i="3"/>
  <c r="Z24" i="3"/>
  <c r="AO24" i="3" s="1"/>
  <c r="Z25" i="3"/>
  <c r="AO25" i="3" s="1"/>
  <c r="Z22" i="3"/>
  <c r="AO22" i="3"/>
  <c r="X23" i="3"/>
  <c r="AN23" i="3" s="1"/>
  <c r="X24" i="3"/>
  <c r="AN24" i="3"/>
  <c r="X25" i="3"/>
  <c r="AN25" i="3" s="1"/>
  <c r="X22" i="3"/>
  <c r="AN22" i="3"/>
  <c r="V23" i="3"/>
  <c r="AM23" i="3"/>
  <c r="V24" i="3"/>
  <c r="AM24" i="3"/>
  <c r="V25" i="3"/>
  <c r="AM25" i="3" s="1"/>
  <c r="AQ25" i="3" s="1"/>
  <c r="V22" i="3"/>
  <c r="AM22" i="3"/>
  <c r="T23" i="3"/>
  <c r="AL23" i="3" s="1"/>
  <c r="T24" i="3"/>
  <c r="AL24" i="3" s="1"/>
  <c r="AS24" i="3" s="1"/>
  <c r="T25" i="3"/>
  <c r="AL25" i="3" s="1"/>
  <c r="AP25" i="3" s="1"/>
  <c r="T22" i="3"/>
  <c r="AL22" i="3" s="1"/>
  <c r="Z16" i="3"/>
  <c r="Z17" i="3"/>
  <c r="AA17" i="3" s="1"/>
  <c r="AO17" i="3"/>
  <c r="Z18" i="3"/>
  <c r="AO18" i="3" s="1"/>
  <c r="Z19" i="3"/>
  <c r="AO19" i="3"/>
  <c r="X16" i="3"/>
  <c r="AN16" i="3"/>
  <c r="X17" i="3"/>
  <c r="Y17" i="3" s="1"/>
  <c r="X18" i="3"/>
  <c r="Y18" i="3" s="1"/>
  <c r="X19" i="3"/>
  <c r="Y19" i="3"/>
  <c r="V16" i="3"/>
  <c r="V17" i="3"/>
  <c r="AM17" i="3"/>
  <c r="V18" i="3"/>
  <c r="W18" i="3" s="1"/>
  <c r="V19" i="3"/>
  <c r="W19" i="3"/>
  <c r="U18" i="3"/>
  <c r="U19" i="3"/>
  <c r="Z15" i="3"/>
  <c r="AO15" i="3" s="1"/>
  <c r="X15" i="3"/>
  <c r="AN15" i="3" s="1"/>
  <c r="V15" i="3"/>
  <c r="AM15" i="3"/>
  <c r="AQ15" i="3" s="1"/>
  <c r="T17" i="3"/>
  <c r="T16" i="3"/>
  <c r="AL16" i="3"/>
  <c r="T15" i="3"/>
  <c r="AL15" i="3" s="1"/>
  <c r="L16" i="3"/>
  <c r="L17" i="3"/>
  <c r="L15" i="3"/>
  <c r="K16" i="3"/>
  <c r="K17" i="3"/>
  <c r="K15" i="3"/>
  <c r="I17" i="3"/>
  <c r="I16" i="3"/>
  <c r="AD16" i="3" s="1"/>
  <c r="I15" i="3"/>
  <c r="AA15" i="3" s="1"/>
  <c r="AD15" i="3"/>
  <c r="J17" i="3"/>
  <c r="J16" i="3"/>
  <c r="J15" i="3"/>
  <c r="J22" i="3"/>
  <c r="H25" i="3"/>
  <c r="H24" i="3"/>
  <c r="H23" i="3"/>
  <c r="H22" i="3"/>
  <c r="G15" i="3"/>
  <c r="G10" i="1"/>
  <c r="E15" i="3"/>
  <c r="E14" i="3"/>
  <c r="E26" i="3" s="1"/>
  <c r="E42" i="3" s="1"/>
  <c r="AT25" i="3"/>
  <c r="AF25" i="3"/>
  <c r="AT24" i="3"/>
  <c r="AH24" i="3"/>
  <c r="AF24" i="3"/>
  <c r="AT23" i="3"/>
  <c r="AF23" i="3"/>
  <c r="AT22" i="3"/>
  <c r="AF22" i="3"/>
  <c r="AT19" i="3"/>
  <c r="AH19" i="3"/>
  <c r="AT18" i="3"/>
  <c r="AJ18" i="3"/>
  <c r="AT17" i="3"/>
  <c r="AT16" i="3"/>
  <c r="AT15" i="3"/>
  <c r="B2" i="3"/>
  <c r="J9" i="1"/>
  <c r="F22" i="10"/>
  <c r="F39" i="10"/>
  <c r="F56" i="3"/>
  <c r="F49" i="10"/>
  <c r="AN44" i="3"/>
  <c r="AL32" i="3"/>
  <c r="AQ32" i="3"/>
  <c r="AN32" i="3"/>
  <c r="AR32" i="3" s="1"/>
  <c r="AD25" i="3"/>
  <c r="AD23" i="3"/>
  <c r="AL18" i="3"/>
  <c r="AP18" i="3"/>
  <c r="AH22" i="3"/>
  <c r="AF18" i="3"/>
  <c r="AD19" i="3"/>
  <c r="AF19" i="3"/>
  <c r="AJ19" i="3"/>
  <c r="AL19" i="3"/>
  <c r="AD18" i="3"/>
  <c r="AH23" i="3"/>
  <c r="AH25" i="3"/>
  <c r="AH18" i="3"/>
  <c r="AD22" i="3"/>
  <c r="AD24" i="3"/>
  <c r="S18" i="3"/>
  <c r="S19" i="3"/>
  <c r="C11" i="1"/>
  <c r="F15" i="10"/>
  <c r="F15" i="3"/>
  <c r="O14" i="1"/>
  <c r="O13" i="1"/>
  <c r="O12" i="1"/>
  <c r="O11" i="1"/>
  <c r="AX49" i="10"/>
  <c r="Y86" i="3"/>
  <c r="AD64" i="3"/>
  <c r="O102" i="3"/>
  <c r="R102" i="3" s="1"/>
  <c r="AA60" i="3"/>
  <c r="AD102" i="3"/>
  <c r="AF16" i="3"/>
  <c r="AF50" i="3"/>
  <c r="AF44" i="3"/>
  <c r="AH44" i="3"/>
  <c r="W60" i="3"/>
  <c r="AH84" i="3"/>
  <c r="AO61" i="3"/>
  <c r="P89" i="3"/>
  <c r="O95" i="3"/>
  <c r="AF36" i="3"/>
  <c r="AM61" i="3"/>
  <c r="P91" i="3"/>
  <c r="R91" i="3" s="1"/>
  <c r="O105" i="3"/>
  <c r="R105" i="3"/>
  <c r="AD86" i="3"/>
  <c r="AL61" i="3"/>
  <c r="AD77" i="3"/>
  <c r="AP19" i="3"/>
  <c r="AF43" i="3"/>
  <c r="P85" i="3"/>
  <c r="S104" i="3"/>
  <c r="AD43" i="3"/>
  <c r="AJ95" i="3"/>
  <c r="O91" i="3"/>
  <c r="AD47" i="3"/>
  <c r="AA95" i="3"/>
  <c r="AH105" i="3"/>
  <c r="AH95" i="3"/>
  <c r="Y81" i="3"/>
  <c r="AF103" i="3"/>
  <c r="AJ43" i="3"/>
  <c r="AA77" i="3"/>
  <c r="U77" i="3"/>
  <c r="P90" i="3"/>
  <c r="AD67" i="3"/>
  <c r="U15" i="3"/>
  <c r="O84" i="3"/>
  <c r="AQ70" i="3"/>
  <c r="P86" i="3"/>
  <c r="R86" i="3" s="1"/>
  <c r="Y60" i="3"/>
  <c r="AJ29" i="3"/>
  <c r="AH29" i="3"/>
  <c r="AF15" i="3"/>
  <c r="Y84" i="3"/>
  <c r="U89" i="3"/>
  <c r="O86" i="3"/>
  <c r="AL85" i="3"/>
  <c r="AP85" i="3"/>
  <c r="AM18" i="3"/>
  <c r="AS18" i="3" s="1"/>
  <c r="AH15" i="3"/>
  <c r="AF37" i="3"/>
  <c r="U86" i="3"/>
  <c r="U44" i="3"/>
  <c r="Y44" i="3"/>
  <c r="W44" i="3"/>
  <c r="AA44" i="3"/>
  <c r="AA45" i="3" s="1"/>
  <c r="U81" i="3"/>
  <c r="AH27" i="3"/>
  <c r="AS39" i="3"/>
  <c r="AR39" i="3"/>
  <c r="AQ39" i="3"/>
  <c r="AP39" i="3"/>
  <c r="AS101" i="3"/>
  <c r="AS105" i="3"/>
  <c r="AR105" i="3"/>
  <c r="AQ105" i="3"/>
  <c r="AP70" i="3"/>
  <c r="AO31" i="3"/>
  <c r="AN31" i="3"/>
  <c r="Y43" i="3"/>
  <c r="AF80" i="3"/>
  <c r="AN97" i="3"/>
  <c r="O90" i="3"/>
  <c r="O89" i="3"/>
  <c r="P84" i="3"/>
  <c r="AD57" i="3"/>
  <c r="AA73" i="3"/>
  <c r="AP32" i="3"/>
  <c r="AL44" i="3"/>
  <c r="AR44" i="3" s="1"/>
  <c r="AN29" i="3"/>
  <c r="AL31" i="3"/>
  <c r="AH16" i="3"/>
  <c r="AJ16" i="3"/>
  <c r="AQ47" i="3"/>
  <c r="AH59" i="3"/>
  <c r="U59" i="3"/>
  <c r="W31" i="3"/>
  <c r="AM31" i="3"/>
  <c r="AJ70" i="3"/>
  <c r="W70" i="3"/>
  <c r="AF49" i="3"/>
  <c r="AM44" i="3"/>
  <c r="AS44" i="3" s="1"/>
  <c r="AL60" i="3"/>
  <c r="AP60" i="3"/>
  <c r="U60" i="3"/>
  <c r="AL57" i="3"/>
  <c r="AP57" i="3"/>
  <c r="AH94" i="3"/>
  <c r="AH99" i="3" s="1"/>
  <c r="AJ94" i="3"/>
  <c r="AA94" i="3"/>
  <c r="U94" i="3"/>
  <c r="G117" i="10"/>
  <c r="G94" i="3"/>
  <c r="AP102" i="3"/>
  <c r="AQ102" i="3"/>
  <c r="P95" i="3"/>
  <c r="AH43" i="3"/>
  <c r="AH45" i="3" s="1"/>
  <c r="Q97" i="10"/>
  <c r="T97" i="10" s="1"/>
  <c r="AA43" i="3"/>
  <c r="AS102" i="3"/>
  <c r="AF94" i="3"/>
  <c r="AD73" i="3"/>
  <c r="AP73" i="3"/>
  <c r="AP78" i="3"/>
  <c r="AR102" i="3"/>
  <c r="AF81" i="3"/>
  <c r="O85" i="3"/>
  <c r="AJ81" i="3"/>
  <c r="Y80" i="3"/>
  <c r="AR60" i="3"/>
  <c r="AP31" i="3"/>
  <c r="AM86" i="3"/>
  <c r="AS86" i="3"/>
  <c r="I75" i="3"/>
  <c r="AA75" i="3"/>
  <c r="Z72" i="3" s="1"/>
  <c r="AH86" i="3"/>
  <c r="AA74" i="3"/>
  <c r="AJ74" i="3"/>
  <c r="O96" i="3"/>
  <c r="AA81" i="3"/>
  <c r="AF86" i="3"/>
  <c r="AA69" i="3"/>
  <c r="AA86" i="3"/>
  <c r="W77" i="3"/>
  <c r="W94" i="3"/>
  <c r="W81" i="3"/>
  <c r="U56" i="3"/>
  <c r="W43" i="3"/>
  <c r="W45" i="3"/>
  <c r="V42" i="3"/>
  <c r="U91" i="3"/>
  <c r="AF74" i="3"/>
  <c r="AD95" i="3"/>
  <c r="Y90" i="3"/>
  <c r="AH56" i="3"/>
  <c r="AD90" i="3"/>
  <c r="AH74" i="3"/>
  <c r="AD91" i="3"/>
  <c r="AD92" i="3" s="1"/>
  <c r="Y74" i="3"/>
  <c r="Y53" i="3"/>
  <c r="AH81" i="3"/>
  <c r="AM19" i="3"/>
  <c r="AQ19" i="3" s="1"/>
  <c r="Y59" i="3"/>
  <c r="AH91" i="3"/>
  <c r="W89" i="3"/>
  <c r="AS57" i="3"/>
  <c r="AQ57" i="3"/>
  <c r="AP74" i="3"/>
  <c r="AA97" i="3"/>
  <c r="AM77" i="3"/>
  <c r="AQ77" i="3"/>
  <c r="AA89" i="3"/>
  <c r="AA29" i="3"/>
  <c r="AH69" i="3"/>
  <c r="AO69" i="3"/>
  <c r="AL91" i="3"/>
  <c r="AN94" i="3"/>
  <c r="AS94" i="3"/>
  <c r="E93" i="3"/>
  <c r="AF89" i="3"/>
  <c r="AH89" i="3"/>
  <c r="AR84" i="3"/>
  <c r="AQ84" i="3"/>
  <c r="W69" i="3"/>
  <c r="AP86" i="3"/>
  <c r="Y97" i="3"/>
  <c r="AD89" i="3"/>
  <c r="AF78" i="3"/>
  <c r="AH97" i="3"/>
  <c r="AR95" i="3"/>
  <c r="Y98" i="3"/>
  <c r="AN18" i="3"/>
  <c r="AQ48" i="3"/>
  <c r="AA18" i="3"/>
  <c r="W97" i="3"/>
  <c r="AF97" i="3"/>
  <c r="AF29" i="3"/>
  <c r="AJ89" i="3"/>
  <c r="AF69" i="3"/>
  <c r="Y95" i="3"/>
  <c r="AD97" i="3"/>
  <c r="I71" i="3"/>
  <c r="E51" i="3"/>
  <c r="U74" i="3"/>
  <c r="AA78" i="3"/>
  <c r="U69" i="3"/>
  <c r="Y27" i="3"/>
  <c r="AP66" i="3"/>
  <c r="AR35" i="3"/>
  <c r="AS35" i="3"/>
  <c r="AP35" i="3"/>
  <c r="AP38" i="3"/>
  <c r="AQ38" i="3"/>
  <c r="AS37" i="3"/>
  <c r="AP37" i="3"/>
  <c r="AQ37" i="3"/>
  <c r="AR37" i="3"/>
  <c r="AP24" i="3"/>
  <c r="AR103" i="3"/>
  <c r="AP103" i="3"/>
  <c r="AS103" i="3"/>
  <c r="AQ103" i="3"/>
  <c r="P103" i="3"/>
  <c r="AS84" i="3"/>
  <c r="W57" i="3"/>
  <c r="AJ57" i="3"/>
  <c r="AA57" i="3"/>
  <c r="AP84" i="3"/>
  <c r="AS64" i="3"/>
  <c r="W27" i="3"/>
  <c r="AS49" i="3"/>
  <c r="S103" i="3"/>
  <c r="AA58" i="3"/>
  <c r="AJ98" i="3"/>
  <c r="Y78" i="3"/>
  <c r="W15" i="3"/>
  <c r="U16" i="3"/>
  <c r="P102" i="3"/>
  <c r="AL30" i="3"/>
  <c r="AP30" i="3"/>
  <c r="AD53" i="3"/>
  <c r="AH58" i="3"/>
  <c r="AH62" i="3" s="1"/>
  <c r="AF66" i="3"/>
  <c r="AD79" i="3"/>
  <c r="AH101" i="3"/>
  <c r="AH103" i="3"/>
  <c r="AQ60" i="3"/>
  <c r="AA53" i="3"/>
  <c r="AS32" i="3"/>
  <c r="AA85" i="3"/>
  <c r="AA27" i="3"/>
  <c r="S101" i="3"/>
  <c r="U53" i="3"/>
  <c r="Y28" i="3"/>
  <c r="AN27" i="3"/>
  <c r="AM43" i="3"/>
  <c r="AH57" i="3"/>
  <c r="AF65" i="3"/>
  <c r="AH78" i="3"/>
  <c r="AN89" i="3"/>
  <c r="AS97" i="3"/>
  <c r="AA98" i="3"/>
  <c r="AF53" i="3"/>
  <c r="AS60" i="3"/>
  <c r="Y29" i="3"/>
  <c r="AA79" i="3"/>
  <c r="AF57" i="3"/>
  <c r="AH32" i="3"/>
  <c r="AD32" i="3"/>
  <c r="Y56" i="3"/>
  <c r="W79" i="3"/>
  <c r="U98" i="3"/>
  <c r="Y15" i="3"/>
  <c r="AH96" i="3"/>
  <c r="S102" i="3"/>
  <c r="AR67" i="3"/>
  <c r="Z42" i="3"/>
  <c r="AF32" i="3"/>
  <c r="AJ79" i="3"/>
  <c r="W98" i="3"/>
  <c r="Y79" i="3"/>
  <c r="AP48" i="3"/>
  <c r="AR25" i="3"/>
  <c r="AF58" i="3"/>
  <c r="AD58" i="3"/>
  <c r="AH98" i="3"/>
  <c r="S105" i="3"/>
  <c r="AS25" i="3"/>
  <c r="AA32" i="3"/>
  <c r="W96" i="3"/>
  <c r="AH53" i="3"/>
  <c r="AF79" i="3"/>
  <c r="AH79" i="3"/>
  <c r="I99" i="3"/>
  <c r="C29" i="11" s="1"/>
  <c r="AD78" i="3"/>
  <c r="U58" i="3"/>
  <c r="AJ78" i="3"/>
  <c r="AD98" i="3"/>
  <c r="AP16" i="3"/>
  <c r="AM16" i="3"/>
  <c r="AR16" i="3" s="1"/>
  <c r="W16" i="3"/>
  <c r="AM58" i="3"/>
  <c r="AR58" i="3" s="1"/>
  <c r="W58" i="3"/>
  <c r="W62" i="3" s="1"/>
  <c r="V55" i="3" s="1"/>
  <c r="AN19" i="3"/>
  <c r="AR19" i="3" s="1"/>
  <c r="AF59" i="3"/>
  <c r="AJ59" i="3"/>
  <c r="AD59" i="3"/>
  <c r="W59" i="3"/>
  <c r="AA59" i="3"/>
  <c r="AP44" i="3"/>
  <c r="AQ44" i="3"/>
  <c r="AA80" i="3"/>
  <c r="U85" i="3"/>
  <c r="AQ53" i="3"/>
  <c r="AP52" i="3"/>
  <c r="AQ52" i="3"/>
  <c r="AH70" i="3"/>
  <c r="AF70" i="3"/>
  <c r="U70" i="3"/>
  <c r="AA70" i="3"/>
  <c r="AD70" i="3"/>
  <c r="AQ97" i="3"/>
  <c r="AP97" i="3"/>
  <c r="Y77" i="3"/>
  <c r="AN77" i="3"/>
  <c r="AP36" i="3"/>
  <c r="AQ96" i="3"/>
  <c r="AR96" i="3"/>
  <c r="U28" i="3"/>
  <c r="AD17" i="3"/>
  <c r="AH17" i="3"/>
  <c r="AJ17" i="3"/>
  <c r="W17" i="3"/>
  <c r="AF17" i="3"/>
  <c r="I20" i="3"/>
  <c r="AF85" i="3"/>
  <c r="Y85" i="3"/>
  <c r="AJ85" i="3"/>
  <c r="I87" i="3"/>
  <c r="AF87" i="3" s="1"/>
  <c r="AH85" i="3"/>
  <c r="AM73" i="3"/>
  <c r="W73" i="3"/>
  <c r="AA19" i="3"/>
  <c r="AH30" i="3"/>
  <c r="AP47" i="3"/>
  <c r="AR47" i="3"/>
  <c r="U73" i="3"/>
  <c r="AF73" i="3"/>
  <c r="Y73" i="3"/>
  <c r="AJ73" i="3"/>
  <c r="AH73" i="3"/>
  <c r="AQ94" i="3"/>
  <c r="AS95" i="3"/>
  <c r="AQ95" i="3"/>
  <c r="AP95" i="3"/>
  <c r="U43" i="3"/>
  <c r="U45" i="3"/>
  <c r="T42" i="3" s="1"/>
  <c r="AL43" i="3"/>
  <c r="AP43" i="3" s="1"/>
  <c r="AQ36" i="3"/>
  <c r="Y16" i="3"/>
  <c r="AP50" i="3"/>
  <c r="AQ50" i="3"/>
  <c r="AP49" i="3"/>
  <c r="AQ65" i="3"/>
  <c r="AS65" i="3"/>
  <c r="AR65" i="3"/>
  <c r="AQ90" i="3"/>
  <c r="AR90" i="3"/>
  <c r="AP90" i="3"/>
  <c r="AM85" i="3"/>
  <c r="AS85" i="3"/>
  <c r="W85" i="3"/>
  <c r="AP28" i="3"/>
  <c r="AH28" i="3"/>
  <c r="AS56" i="3"/>
  <c r="AM78" i="3"/>
  <c r="W78" i="3"/>
  <c r="W29" i="3"/>
  <c r="AM29" i="3"/>
  <c r="AR29" i="3"/>
  <c r="Y52" i="3"/>
  <c r="Y54" i="3" s="1"/>
  <c r="AN52" i="3"/>
  <c r="AS52" i="3" s="1"/>
  <c r="AP69" i="3"/>
  <c r="AD80" i="3"/>
  <c r="AJ80" i="3"/>
  <c r="U80" i="3"/>
  <c r="I82" i="3"/>
  <c r="W80" i="3"/>
  <c r="AH80" i="3"/>
  <c r="AH90" i="3"/>
  <c r="I92" i="3"/>
  <c r="C28" i="11" s="1"/>
  <c r="U90" i="3"/>
  <c r="AF90" i="3"/>
  <c r="AQ89" i="3"/>
  <c r="AA91" i="3"/>
  <c r="AO91" i="3"/>
  <c r="AA28" i="3"/>
  <c r="AQ67" i="3"/>
  <c r="AD31" i="3"/>
  <c r="W52" i="3"/>
  <c r="U84" i="3"/>
  <c r="W84" i="3"/>
  <c r="Y96" i="3"/>
  <c r="Y69" i="3"/>
  <c r="AS79" i="3"/>
  <c r="AF31" i="3"/>
  <c r="AA96" i="3"/>
  <c r="AA52" i="3"/>
  <c r="W95" i="3"/>
  <c r="AD84" i="3"/>
  <c r="AD96" i="3"/>
  <c r="AD99" i="3" s="1"/>
  <c r="AR66" i="3"/>
  <c r="AH52" i="3"/>
  <c r="AA84" i="3"/>
  <c r="AF96" i="3"/>
  <c r="AF99" i="3"/>
  <c r="AE93" i="3" s="1"/>
  <c r="AF56" i="3"/>
  <c r="I62" i="3"/>
  <c r="O94" i="3"/>
  <c r="W90" i="3"/>
  <c r="U96" i="3"/>
  <c r="AA56" i="3"/>
  <c r="U52" i="3"/>
  <c r="Y57" i="3"/>
  <c r="AF84" i="3"/>
  <c r="U95" i="3"/>
  <c r="AD69" i="3"/>
  <c r="AD71" i="3" s="1"/>
  <c r="W28" i="3"/>
  <c r="I54" i="3"/>
  <c r="AJ56" i="3"/>
  <c r="W56" i="3"/>
  <c r="Y70" i="3"/>
  <c r="AR15" i="3"/>
  <c r="AP15" i="3"/>
  <c r="AS15" i="3"/>
  <c r="AQ81" i="3"/>
  <c r="AR81" i="3"/>
  <c r="AS81" i="3"/>
  <c r="AR80" i="3"/>
  <c r="AQ80" i="3"/>
  <c r="AS80" i="3"/>
  <c r="AS69" i="3"/>
  <c r="AS59" i="3"/>
  <c r="AQ59" i="3"/>
  <c r="AR59" i="3"/>
  <c r="BA102" i="10"/>
  <c r="BC87" i="10"/>
  <c r="BO106" i="10"/>
  <c r="BN53" i="10"/>
  <c r="BM53" i="10"/>
  <c r="BL53" i="10"/>
  <c r="BO145" i="10"/>
  <c r="BM45" i="10"/>
  <c r="AV49" i="10"/>
  <c r="AR94" i="3"/>
  <c r="AH75" i="3"/>
  <c r="AQ86" i="3"/>
  <c r="U71" i="3"/>
  <c r="T68" i="3"/>
  <c r="AA99" i="3"/>
  <c r="Z93" i="3"/>
  <c r="AP91" i="3"/>
  <c r="AQ91" i="3"/>
  <c r="AQ29" i="3"/>
  <c r="AQ16" i="3"/>
  <c r="W99" i="3"/>
  <c r="V93" i="3"/>
  <c r="AS89" i="3"/>
  <c r="AA71" i="3"/>
  <c r="Z68" i="3" s="1"/>
  <c r="AS58" i="3"/>
  <c r="AQ58" i="3"/>
  <c r="AN99" i="3"/>
  <c r="AM93" i="3"/>
  <c r="AA82" i="3"/>
  <c r="Z76" i="3"/>
  <c r="AQ78" i="3"/>
  <c r="AS29" i="3"/>
  <c r="AQ43" i="3"/>
  <c r="AR43" i="3"/>
  <c r="AS43" i="3"/>
  <c r="AH54" i="3"/>
  <c r="AA54" i="3"/>
  <c r="Z51" i="3"/>
  <c r="W87" i="3"/>
  <c r="V83" i="3" s="1"/>
  <c r="AA87" i="3"/>
  <c r="Z83" i="3" s="1"/>
  <c r="Y87" i="3"/>
  <c r="AB87" i="3" s="1"/>
  <c r="D27" i="11" s="1"/>
  <c r="X83" i="3"/>
  <c r="U92" i="3"/>
  <c r="T88" i="3" s="1"/>
  <c r="AQ85" i="3"/>
  <c r="AR85" i="3"/>
  <c r="U62" i="3"/>
  <c r="T55" i="3"/>
  <c r="AA62" i="3"/>
  <c r="Z55" i="3" s="1"/>
  <c r="AD20" i="3"/>
  <c r="AR73" i="3"/>
  <c r="AQ73" i="3"/>
  <c r="AS73" i="3"/>
  <c r="AC93" i="3"/>
  <c r="AA47" i="10"/>
  <c r="AQ25" i="10" l="1"/>
  <c r="AY25" i="10"/>
  <c r="AQ68" i="10"/>
  <c r="BG140" i="10"/>
  <c r="BC140" i="10"/>
  <c r="AH117" i="10"/>
  <c r="Y122" i="10"/>
  <c r="BC62" i="10"/>
  <c r="BE62" i="10" s="1"/>
  <c r="BG62" i="10"/>
  <c r="BP65" i="10"/>
  <c r="BC85" i="10" a="1"/>
  <c r="BC85" i="10" s="1"/>
  <c r="AY24" i="10"/>
  <c r="AQ24" i="10"/>
  <c r="BS150" i="10"/>
  <c r="AH49" i="10"/>
  <c r="Y62" i="10"/>
  <c r="BG109" i="10"/>
  <c r="BC109" i="10"/>
  <c r="BI20" i="10"/>
  <c r="BG20" i="10"/>
  <c r="BC20" i="10"/>
  <c r="BA20" i="10"/>
  <c r="BP67" i="10"/>
  <c r="AV35" i="10"/>
  <c r="BI109" i="10"/>
  <c r="BJ109" i="10" s="1"/>
  <c r="AX35" i="10"/>
  <c r="BI47" i="10"/>
  <c r="BA85" i="10"/>
  <c r="BI85" i="10"/>
  <c r="BG85" i="10"/>
  <c r="BJ85" i="10" s="1"/>
  <c r="G24" i="12" s="1"/>
  <c r="BI122" i="10"/>
  <c r="BJ122" i="10" s="1"/>
  <c r="BG122" i="10"/>
  <c r="BF116" i="10" s="1"/>
  <c r="BA122" i="10"/>
  <c r="BC122" i="10"/>
  <c r="BG47" i="10"/>
  <c r="BC47" i="10"/>
  <c r="BA47" i="10"/>
  <c r="AV26" i="10"/>
  <c r="AY26" i="10"/>
  <c r="C34" i="14"/>
  <c r="BG130" i="10"/>
  <c r="BC130" i="10"/>
  <c r="BA130" i="10"/>
  <c r="Y85" i="10"/>
  <c r="Y123" i="10" s="1"/>
  <c r="BI62" i="10"/>
  <c r="BI140" i="10"/>
  <c r="BA62" i="10"/>
  <c r="BI130" i="10"/>
  <c r="BN25" i="10"/>
  <c r="BM24" i="10"/>
  <c r="BP31" i="10"/>
  <c r="AQ140" i="10"/>
  <c r="BO146" i="10"/>
  <c r="BR146" i="10"/>
  <c r="BQ146" i="10"/>
  <c r="AS140" i="10"/>
  <c r="R87" i="10"/>
  <c r="BA91" i="10"/>
  <c r="AV140" i="10"/>
  <c r="BE20" i="10"/>
  <c r="AX140" i="10"/>
  <c r="BO147" i="10"/>
  <c r="BR147" i="10"/>
  <c r="BQ147" i="10"/>
  <c r="BC89" i="10"/>
  <c r="BQ30" i="10"/>
  <c r="BP80" i="10"/>
  <c r="BR80" i="10"/>
  <c r="BO80" i="10"/>
  <c r="T117" i="10"/>
  <c r="U117" i="10" s="1"/>
  <c r="BP71" i="10"/>
  <c r="R88" i="10"/>
  <c r="BP126" i="10"/>
  <c r="Q87" i="10"/>
  <c r="T87" i="10" s="1"/>
  <c r="AY69" i="10"/>
  <c r="BA94" i="10"/>
  <c r="AQ121" i="10"/>
  <c r="BP106" i="10"/>
  <c r="AR23" i="3"/>
  <c r="AS23" i="3"/>
  <c r="AP23" i="3"/>
  <c r="AQ23" i="3"/>
  <c r="AM71" i="3"/>
  <c r="AC68" i="3"/>
  <c r="AL68" i="3" s="1"/>
  <c r="AG55" i="3"/>
  <c r="AN54" i="3"/>
  <c r="AE51" i="3"/>
  <c r="AQ40" i="3"/>
  <c r="AR40" i="3"/>
  <c r="AS40" i="3"/>
  <c r="AP40" i="3"/>
  <c r="AC88" i="3"/>
  <c r="AL88" i="3" s="1"/>
  <c r="AM92" i="3"/>
  <c r="AG93" i="3"/>
  <c r="AB54" i="3"/>
  <c r="D11" i="11" s="1"/>
  <c r="X51" i="3"/>
  <c r="AQ30" i="3"/>
  <c r="AS30" i="3"/>
  <c r="AR30" i="3"/>
  <c r="AE83" i="3"/>
  <c r="AM83" i="3" s="1"/>
  <c r="AN87" i="3"/>
  <c r="C9" i="11"/>
  <c r="Y20" i="3"/>
  <c r="AH20" i="3"/>
  <c r="AF20" i="3"/>
  <c r="AQ18" i="3"/>
  <c r="AP22" i="3"/>
  <c r="AR22" i="3"/>
  <c r="AS22" i="3"/>
  <c r="AQ22" i="3"/>
  <c r="C19" i="11"/>
  <c r="Y75" i="3"/>
  <c r="AD75" i="3"/>
  <c r="W75" i="3"/>
  <c r="V72" i="3" s="1"/>
  <c r="AJ75" i="3"/>
  <c r="AH31" i="3"/>
  <c r="AH33" i="3" s="1"/>
  <c r="AJ31" i="3"/>
  <c r="AJ33" i="3" s="1"/>
  <c r="C20" i="11"/>
  <c r="AF82" i="3"/>
  <c r="AJ82" i="3"/>
  <c r="W82" i="3"/>
  <c r="V76" i="3" s="1"/>
  <c r="Y82" i="3"/>
  <c r="AD82" i="3"/>
  <c r="AF28" i="3"/>
  <c r="AP61" i="3"/>
  <c r="AQ61" i="3"/>
  <c r="G22" i="10"/>
  <c r="AL27" i="3"/>
  <c r="U27" i="3"/>
  <c r="G65" i="10"/>
  <c r="G84" i="3"/>
  <c r="AP98" i="3"/>
  <c r="AR98" i="3"/>
  <c r="AQ98" i="3"/>
  <c r="AS98" i="3"/>
  <c r="U75" i="3"/>
  <c r="T72" i="3" s="1"/>
  <c r="AR77" i="3"/>
  <c r="AS77" i="3"/>
  <c r="AO54" i="3"/>
  <c r="U87" i="3"/>
  <c r="T83" i="3" s="1"/>
  <c r="C17" i="11"/>
  <c r="C21" i="11" s="1"/>
  <c r="AF62" i="3"/>
  <c r="AJ62" i="3"/>
  <c r="AK62" i="3" s="1"/>
  <c r="E17" i="11" s="1"/>
  <c r="AD62" i="3"/>
  <c r="AR28" i="3"/>
  <c r="AS61" i="3"/>
  <c r="AR24" i="3"/>
  <c r="AJ45" i="3"/>
  <c r="AF35" i="3"/>
  <c r="AC14" i="3"/>
  <c r="AR18" i="3"/>
  <c r="AJ87" i="3"/>
  <c r="W20" i="3"/>
  <c r="V14" i="3" s="1"/>
  <c r="AO90" i="3"/>
  <c r="AS90" i="3" s="1"/>
  <c r="AQ24" i="3"/>
  <c r="AS53" i="3"/>
  <c r="AR53" i="3"/>
  <c r="AP53" i="3"/>
  <c r="AS74" i="3"/>
  <c r="AR74" i="3"/>
  <c r="AP96" i="3"/>
  <c r="AS96" i="3"/>
  <c r="AF101" i="3"/>
  <c r="AD101" i="3"/>
  <c r="AG51" i="3"/>
  <c r="AN51" i="3" s="1"/>
  <c r="AR61" i="3"/>
  <c r="AS36" i="3"/>
  <c r="AR36" i="3"/>
  <c r="AR38" i="3"/>
  <c r="AS38" i="3"/>
  <c r="AR69" i="3"/>
  <c r="AQ69" i="3"/>
  <c r="C27" i="11"/>
  <c r="C30" i="11" s="1"/>
  <c r="AD87" i="3"/>
  <c r="U82" i="3"/>
  <c r="T76" i="3" s="1"/>
  <c r="AH82" i="3"/>
  <c r="AH87" i="3"/>
  <c r="AR52" i="3"/>
  <c r="C11" i="11"/>
  <c r="W54" i="3"/>
  <c r="V51" i="3" s="1"/>
  <c r="U54" i="3"/>
  <c r="T51" i="3" s="1"/>
  <c r="AS28" i="3"/>
  <c r="AK45" i="3"/>
  <c r="E10" i="11" s="1"/>
  <c r="AG42" i="3"/>
  <c r="R84" i="3"/>
  <c r="S84" i="3" s="1"/>
  <c r="AL17" i="3"/>
  <c r="U17" i="3"/>
  <c r="U20" i="3" s="1"/>
  <c r="AN17" i="3"/>
  <c r="AF38" i="3"/>
  <c r="AK75" i="3"/>
  <c r="E19" i="11" s="1"/>
  <c r="AO75" i="3"/>
  <c r="AG72" i="3"/>
  <c r="AF75" i="3"/>
  <c r="AS78" i="3"/>
  <c r="AR78" i="3"/>
  <c r="C8" i="11"/>
  <c r="AS19" i="3"/>
  <c r="R95" i="3"/>
  <c r="S95" i="3" s="1"/>
  <c r="AO16" i="3"/>
  <c r="AS16" i="3" s="1"/>
  <c r="AA16" i="3"/>
  <c r="AA20" i="3" s="1"/>
  <c r="Z14" i="3" s="1"/>
  <c r="I33" i="3"/>
  <c r="W30" i="3" s="1"/>
  <c r="AD27" i="3"/>
  <c r="AF27" i="3"/>
  <c r="R77" i="3"/>
  <c r="S77" i="3" s="1"/>
  <c r="R29" i="3"/>
  <c r="S29" i="3" s="1"/>
  <c r="AP56" i="3"/>
  <c r="AQ56" i="3"/>
  <c r="AJ71" i="3"/>
  <c r="C18" i="11"/>
  <c r="AN91" i="3"/>
  <c r="Y91" i="3"/>
  <c r="AR101" i="3"/>
  <c r="AP101" i="3"/>
  <c r="AH92" i="3"/>
  <c r="AA92" i="3"/>
  <c r="Z88" i="3" s="1"/>
  <c r="Y71" i="3"/>
  <c r="AJ99" i="3"/>
  <c r="W71" i="3"/>
  <c r="V68" i="3" s="1"/>
  <c r="AR64" i="3"/>
  <c r="AR56" i="3"/>
  <c r="AQ64" i="3"/>
  <c r="AJ15" i="3"/>
  <c r="AJ20" i="3" s="1"/>
  <c r="AR31" i="3"/>
  <c r="AQ31" i="3"/>
  <c r="AD52" i="3"/>
  <c r="AD54" i="3" s="1"/>
  <c r="U97" i="3"/>
  <c r="G43" i="3"/>
  <c r="G39" i="10"/>
  <c r="AS50" i="3"/>
  <c r="AR48" i="3"/>
  <c r="AS47" i="3"/>
  <c r="AP79" i="3"/>
  <c r="AR79" i="3"/>
  <c r="AQ79" i="3"/>
  <c r="Y92" i="3"/>
  <c r="AF71" i="3"/>
  <c r="U99" i="3"/>
  <c r="P101" i="3"/>
  <c r="C10" i="11"/>
  <c r="Y45" i="3"/>
  <c r="AF45" i="3"/>
  <c r="AF91" i="3"/>
  <c r="AF92" i="3" s="1"/>
  <c r="AJ91" i="3"/>
  <c r="W91" i="3"/>
  <c r="W92" i="3" s="1"/>
  <c r="V88" i="3" s="1"/>
  <c r="AJ92" i="3"/>
  <c r="Y99" i="3"/>
  <c r="AH71" i="3"/>
  <c r="AS31" i="3"/>
  <c r="AR89" i="3"/>
  <c r="Y58" i="3"/>
  <c r="Y62" i="3" s="1"/>
  <c r="AQ101" i="3"/>
  <c r="AD105" i="3"/>
  <c r="AJ52" i="3"/>
  <c r="AJ54" i="3" s="1"/>
  <c r="AJ44" i="3"/>
  <c r="AD44" i="3"/>
  <c r="AD45" i="3" s="1"/>
  <c r="B26" i="12"/>
  <c r="F117" i="10"/>
  <c r="R89" i="3"/>
  <c r="S89" i="3" s="1"/>
  <c r="U29" i="3"/>
  <c r="F106" i="10"/>
  <c r="AV45" i="10"/>
  <c r="AV47" i="10" s="1"/>
  <c r="AY45" i="10"/>
  <c r="R74" i="3"/>
  <c r="S74" i="3" s="1"/>
  <c r="R50" i="3"/>
  <c r="S50" i="3" s="1"/>
  <c r="R38" i="3"/>
  <c r="S38" i="3" s="1"/>
  <c r="R28" i="3"/>
  <c r="S28" i="3" s="1"/>
  <c r="R90" i="3"/>
  <c r="S90" i="3" s="1"/>
  <c r="R85" i="3"/>
  <c r="S85" i="3" s="1"/>
  <c r="AD48" i="3"/>
  <c r="F89" i="3"/>
  <c r="BP51" i="10"/>
  <c r="R73" i="3"/>
  <c r="S73" i="3" s="1"/>
  <c r="R49" i="3"/>
  <c r="S49" i="3" s="1"/>
  <c r="R37" i="3"/>
  <c r="S37" i="3" s="1"/>
  <c r="R27" i="3"/>
  <c r="S27" i="3" s="1"/>
  <c r="BQ16" i="10"/>
  <c r="AY68" i="10"/>
  <c r="BK82" i="10"/>
  <c r="BO82" i="10" s="1"/>
  <c r="AY82" i="10"/>
  <c r="R70" i="3"/>
  <c r="S70" i="3" s="1"/>
  <c r="R59" i="3"/>
  <c r="S59" i="3" s="1"/>
  <c r="R48" i="3"/>
  <c r="S48" i="3" s="1"/>
  <c r="R36" i="3"/>
  <c r="S36" i="3" s="1"/>
  <c r="R25" i="3"/>
  <c r="S25" i="3" s="1"/>
  <c r="R96" i="3"/>
  <c r="S96" i="3" s="1"/>
  <c r="AV60" i="10"/>
  <c r="AV62" i="10" s="1"/>
  <c r="AY60" i="10"/>
  <c r="BL148" i="10"/>
  <c r="AY148" i="10"/>
  <c r="R81" i="3"/>
  <c r="S81" i="3" s="1"/>
  <c r="R69" i="3"/>
  <c r="S69" i="3" s="1"/>
  <c r="R58" i="3"/>
  <c r="S58" i="3" s="1"/>
  <c r="R47" i="3"/>
  <c r="S47" i="3" s="1"/>
  <c r="R35" i="3"/>
  <c r="S35" i="3" s="1"/>
  <c r="R24" i="3"/>
  <c r="S24" i="3" s="1"/>
  <c r="AX57" i="10"/>
  <c r="AY57" i="10"/>
  <c r="BM148" i="10"/>
  <c r="R80" i="3"/>
  <c r="S80" i="3" s="1"/>
  <c r="R67" i="3"/>
  <c r="S67" i="3" s="1"/>
  <c r="R57" i="3"/>
  <c r="S57" i="3" s="1"/>
  <c r="R44" i="3"/>
  <c r="S44" i="3" s="1"/>
  <c r="R32" i="3"/>
  <c r="S32" i="3" s="1"/>
  <c r="R23" i="3"/>
  <c r="S23" i="3" s="1"/>
  <c r="R79" i="3"/>
  <c r="S79" i="3" s="1"/>
  <c r="R66" i="3"/>
  <c r="S66" i="3" s="1"/>
  <c r="R56" i="3"/>
  <c r="S56" i="3" s="1"/>
  <c r="R43" i="3"/>
  <c r="S43" i="3" s="1"/>
  <c r="R31" i="3"/>
  <c r="S31" i="3" s="1"/>
  <c r="R22" i="3"/>
  <c r="S22" i="3" s="1"/>
  <c r="C31" i="12"/>
  <c r="R78" i="3"/>
  <c r="S78" i="3" s="1"/>
  <c r="R65" i="3"/>
  <c r="S65" i="3" s="1"/>
  <c r="R53" i="3"/>
  <c r="S53" i="3" s="1"/>
  <c r="R40" i="3"/>
  <c r="S40" i="3" s="1"/>
  <c r="R30" i="3"/>
  <c r="S30" i="3" s="1"/>
  <c r="AY84" i="10"/>
  <c r="BQ65" i="10"/>
  <c r="BR33" i="10"/>
  <c r="AQ108" i="10"/>
  <c r="BQ134" i="10"/>
  <c r="BP30" i="10"/>
  <c r="BP134" i="10"/>
  <c r="BA97" i="10"/>
  <c r="BR30" i="10"/>
  <c r="AH42" i="10"/>
  <c r="Y47" i="10"/>
  <c r="AQ120" i="10"/>
  <c r="BO30" i="10"/>
  <c r="AX107" i="10"/>
  <c r="BM60" i="10"/>
  <c r="BQ60" i="10" s="1"/>
  <c r="BA96" i="10"/>
  <c r="BQ118" i="10"/>
  <c r="BP124" i="10"/>
  <c r="AQ130" i="10"/>
  <c r="BP15" i="10"/>
  <c r="BQ135" i="10"/>
  <c r="BR135" i="10"/>
  <c r="BF105" i="10"/>
  <c r="BP18" i="10"/>
  <c r="BP135" i="10"/>
  <c r="BA115" i="10"/>
  <c r="Q98" i="10"/>
  <c r="T98" i="10" s="1"/>
  <c r="BP77" i="10"/>
  <c r="BR126" i="10"/>
  <c r="AV119" i="10"/>
  <c r="BP117" i="10"/>
  <c r="T73" i="10"/>
  <c r="U73" i="10" s="1"/>
  <c r="BQ124" i="10"/>
  <c r="BN57" i="10"/>
  <c r="BR57" i="10" s="1"/>
  <c r="BP142" i="10"/>
  <c r="BP16" i="10"/>
  <c r="BP43" i="10"/>
  <c r="BA112" i="10"/>
  <c r="BR144" i="10"/>
  <c r="BA111" i="10"/>
  <c r="BM107" i="10"/>
  <c r="BP46" i="10"/>
  <c r="BP76" i="10"/>
  <c r="AS69" i="10"/>
  <c r="BQ44" i="10"/>
  <c r="BR70" i="10"/>
  <c r="BR124" i="10"/>
  <c r="AV130" i="10"/>
  <c r="BQ29" i="10"/>
  <c r="BR31" i="10"/>
  <c r="BQ133" i="10"/>
  <c r="BR143" i="10"/>
  <c r="BQ51" i="10"/>
  <c r="BP118" i="10"/>
  <c r="BR129" i="10"/>
  <c r="BM26" i="10"/>
  <c r="BQ26" i="10" s="1"/>
  <c r="BQ117" i="10"/>
  <c r="BQ34" i="10"/>
  <c r="BQ61" i="10"/>
  <c r="BR51" i="10"/>
  <c r="BL82" i="10"/>
  <c r="AS119" i="10"/>
  <c r="BA113" i="10"/>
  <c r="BO51" i="10"/>
  <c r="Q88" i="10"/>
  <c r="T88" i="10" s="1"/>
  <c r="BO124" i="10"/>
  <c r="BP29" i="10"/>
  <c r="AV121" i="10"/>
  <c r="BQ126" i="10"/>
  <c r="BQ77" i="10"/>
  <c r="U98" i="10"/>
  <c r="AQ107" i="10"/>
  <c r="U88" i="10"/>
  <c r="BP138" i="10"/>
  <c r="BO138" i="10"/>
  <c r="BP53" i="10"/>
  <c r="BK25" i="10"/>
  <c r="BO25" i="10" s="1"/>
  <c r="BP78" i="10"/>
  <c r="BR53" i="10"/>
  <c r="BP55" i="10"/>
  <c r="BP72" i="10"/>
  <c r="BR56" i="10"/>
  <c r="BQ18" i="10"/>
  <c r="BO104" i="10"/>
  <c r="BP133" i="10"/>
  <c r="AS120" i="10"/>
  <c r="AS108" i="10"/>
  <c r="AS109" i="10" s="1"/>
  <c r="BQ79" i="10"/>
  <c r="BR133" i="10"/>
  <c r="BP34" i="10"/>
  <c r="R98" i="10"/>
  <c r="BP26" i="10"/>
  <c r="BQ42" i="10"/>
  <c r="BQ50" i="10"/>
  <c r="BL84" i="10"/>
  <c r="BP125" i="10"/>
  <c r="BQ31" i="10"/>
  <c r="BQ75" i="10"/>
  <c r="BR34" i="10"/>
  <c r="BQ32" i="10"/>
  <c r="BP73" i="10"/>
  <c r="BN45" i="10"/>
  <c r="BR45" i="10" s="1"/>
  <c r="BC98" i="10"/>
  <c r="BR87" i="10"/>
  <c r="BP87" i="10"/>
  <c r="BO87" i="10"/>
  <c r="BQ87" i="10"/>
  <c r="BO79" i="10"/>
  <c r="BQ45" i="10"/>
  <c r="BR149" i="10"/>
  <c r="U87" i="10"/>
  <c r="BO72" i="10"/>
  <c r="BC93" i="10"/>
  <c r="Y40" i="10"/>
  <c r="AS121" i="10"/>
  <c r="Q92" i="10"/>
  <c r="BR142" i="10"/>
  <c r="BQ33" i="10"/>
  <c r="BR50" i="10"/>
  <c r="BR32" i="10"/>
  <c r="BP17" i="10"/>
  <c r="BP79" i="10"/>
  <c r="BQ129" i="10"/>
  <c r="BL107" i="10"/>
  <c r="BP149" i="10"/>
  <c r="BP33" i="10"/>
  <c r="AH106" i="10"/>
  <c r="BQ142" i="10"/>
  <c r="BP127" i="10"/>
  <c r="BP115" i="10"/>
  <c r="BP70" i="10"/>
  <c r="BP45" i="10"/>
  <c r="BQ144" i="10"/>
  <c r="BQ115" i="10"/>
  <c r="BQ53" i="10"/>
  <c r="BP32" i="10"/>
  <c r="BP42" i="10"/>
  <c r="T75" i="10"/>
  <c r="U75" i="10" s="1"/>
  <c r="BQ149" i="10"/>
  <c r="BP144" i="10"/>
  <c r="BO115" i="10"/>
  <c r="T78" i="10"/>
  <c r="U78" i="10" s="1"/>
  <c r="AX108" i="10"/>
  <c r="AX109" i="10" s="1"/>
  <c r="BL83" i="10"/>
  <c r="BD84" i="10"/>
  <c r="BK24" i="10"/>
  <c r="BQ24" i="10" s="1"/>
  <c r="BQ15" i="10"/>
  <c r="BA92" i="10"/>
  <c r="BM120" i="10"/>
  <c r="BQ120" i="10" s="1"/>
  <c r="BO113" i="10"/>
  <c r="BQ113" i="10"/>
  <c r="BR113" i="10"/>
  <c r="BP113" i="10"/>
  <c r="T15" i="10"/>
  <c r="U15" i="10" s="1"/>
  <c r="R92" i="10"/>
  <c r="Y20" i="10"/>
  <c r="AH62" i="10"/>
  <c r="BQ128" i="10"/>
  <c r="BO42" i="10"/>
  <c r="BP23" i="10"/>
  <c r="BR118" i="10"/>
  <c r="T76" i="10"/>
  <c r="U76" i="10" s="1"/>
  <c r="T129" i="10"/>
  <c r="U129" i="10" s="1"/>
  <c r="AX20" i="10"/>
  <c r="BR44" i="10"/>
  <c r="T33" i="10"/>
  <c r="U33" i="10" s="1"/>
  <c r="T32" i="10"/>
  <c r="U32" i="10" s="1"/>
  <c r="BP148" i="10"/>
  <c r="BP147" i="10"/>
  <c r="BO15" i="10"/>
  <c r="BR15" i="10"/>
  <c r="AV20" i="10"/>
  <c r="AQ20" i="10"/>
  <c r="T125" i="10"/>
  <c r="U125" i="10" s="1"/>
  <c r="BP57" i="10"/>
  <c r="BQ78" i="10"/>
  <c r="T50" i="10"/>
  <c r="U50" i="10" s="1"/>
  <c r="T72" i="10"/>
  <c r="U72" i="10" s="1"/>
  <c r="BP56" i="10"/>
  <c r="BR29" i="10"/>
  <c r="T61" i="10"/>
  <c r="U61" i="10" s="1"/>
  <c r="BR98" i="10"/>
  <c r="BO98" i="10"/>
  <c r="BP112" i="10"/>
  <c r="BO112" i="10"/>
  <c r="BR112" i="10"/>
  <c r="BQ112" i="10"/>
  <c r="BC40" i="10"/>
  <c r="BP50" i="10"/>
  <c r="T59" i="10"/>
  <c r="U59" i="10" s="1"/>
  <c r="BQ80" i="10"/>
  <c r="BR79" i="10"/>
  <c r="T80" i="10"/>
  <c r="U80" i="10" s="1"/>
  <c r="BR134" i="10"/>
  <c r="T138" i="10"/>
  <c r="U138" i="10" s="1"/>
  <c r="T136" i="10"/>
  <c r="U136" i="10" s="1"/>
  <c r="BQ56" i="10"/>
  <c r="AQ62" i="10"/>
  <c r="BR128" i="10"/>
  <c r="BP60" i="10"/>
  <c r="BR16" i="10"/>
  <c r="BP19" i="10"/>
  <c r="AS20" i="10"/>
  <c r="BR61" i="10"/>
  <c r="BQ73" i="10"/>
  <c r="BP137" i="10"/>
  <c r="BO128" i="10"/>
  <c r="BQ138" i="10"/>
  <c r="BQ52" i="10"/>
  <c r="BR18" i="10"/>
  <c r="BP121" i="10"/>
  <c r="T82" i="10"/>
  <c r="U82" i="10" s="1"/>
  <c r="AX130" i="10"/>
  <c r="T128" i="10"/>
  <c r="U128" i="10" s="1"/>
  <c r="BP59" i="10"/>
  <c r="BR65" i="10"/>
  <c r="BQ70" i="10"/>
  <c r="T146" i="10"/>
  <c r="U146" i="10" s="1"/>
  <c r="BQ59" i="10"/>
  <c r="BQ57" i="10"/>
  <c r="BP129" i="10"/>
  <c r="BR77" i="10"/>
  <c r="AS130" i="10"/>
  <c r="T29" i="10"/>
  <c r="U29" i="10" s="1"/>
  <c r="BR59" i="10"/>
  <c r="BR55" i="10"/>
  <c r="T132" i="10"/>
  <c r="U132" i="10" s="1"/>
  <c r="T83" i="10"/>
  <c r="U83" i="10" s="1"/>
  <c r="BR73" i="10"/>
  <c r="AZ116" i="10"/>
  <c r="BQ19" i="10"/>
  <c r="BA109" i="10"/>
  <c r="BH105" i="10"/>
  <c r="BB105" i="10"/>
  <c r="BQ66" i="10"/>
  <c r="BR66" i="10"/>
  <c r="BP66" i="10"/>
  <c r="BI40" i="10"/>
  <c r="T118" i="10"/>
  <c r="U118" i="10" s="1"/>
  <c r="BN120" i="10"/>
  <c r="AX120" i="10"/>
  <c r="BR132" i="10"/>
  <c r="BQ132" i="10"/>
  <c r="BP132" i="10"/>
  <c r="BO52" i="10"/>
  <c r="BR52" i="10"/>
  <c r="BQ106" i="10"/>
  <c r="BR106" i="10"/>
  <c r="BR43" i="10"/>
  <c r="BQ43" i="10"/>
  <c r="BQ98" i="10"/>
  <c r="BP98" i="10"/>
  <c r="BA88" i="10"/>
  <c r="BC88" i="10"/>
  <c r="BQ125" i="10"/>
  <c r="BR125" i="10"/>
  <c r="BR101" i="10"/>
  <c r="BO101" i="10"/>
  <c r="BQ101" i="10"/>
  <c r="BP54" i="10"/>
  <c r="BO54" i="10"/>
  <c r="BR54" i="10"/>
  <c r="BQ54" i="10"/>
  <c r="BR137" i="10"/>
  <c r="AH65" i="10"/>
  <c r="BP27" i="10"/>
  <c r="BR27" i="10"/>
  <c r="BC99" i="10"/>
  <c r="BA99" i="10"/>
  <c r="AH56" i="10"/>
  <c r="BQ55" i="10"/>
  <c r="BN26" i="10"/>
  <c r="BO117" i="10"/>
  <c r="BR117" i="10"/>
  <c r="AQ69" i="10"/>
  <c r="BK69" i="10"/>
  <c r="BO69" i="10" s="1"/>
  <c r="BD69" i="10"/>
  <c r="BQ71" i="10"/>
  <c r="BR71" i="10"/>
  <c r="BR72" i="10"/>
  <c r="BQ72" i="10"/>
  <c r="BR74" i="10"/>
  <c r="BQ74" i="10"/>
  <c r="BP74" i="10"/>
  <c r="BQ39" i="10"/>
  <c r="BP39" i="10"/>
  <c r="BQ81" i="10"/>
  <c r="BP81" i="10"/>
  <c r="BR81" i="10"/>
  <c r="AQ119" i="10"/>
  <c r="BQ102" i="10"/>
  <c r="BM23" i="10"/>
  <c r="BQ23" i="10" s="1"/>
  <c r="BN24" i="10"/>
  <c r="BR67" i="10"/>
  <c r="BQ67" i="10"/>
  <c r="U97" i="10"/>
  <c r="R97" i="10"/>
  <c r="BN121" i="10"/>
  <c r="BR121" i="10" s="1"/>
  <c r="AX121" i="10"/>
  <c r="T34" i="10"/>
  <c r="U34" i="10" s="1"/>
  <c r="BA101" i="10"/>
  <c r="BC101" i="10"/>
  <c r="BR97" i="10"/>
  <c r="BP97" i="10"/>
  <c r="BQ97" i="10"/>
  <c r="BO97" i="10"/>
  <c r="BR104" i="10"/>
  <c r="BP104" i="10"/>
  <c r="BQ76" i="10"/>
  <c r="BR76" i="10"/>
  <c r="BP75" i="10"/>
  <c r="BR75" i="10"/>
  <c r="BR58" i="10"/>
  <c r="BO58" i="10"/>
  <c r="BP58" i="10"/>
  <c r="BQ58" i="10"/>
  <c r="AS62" i="10"/>
  <c r="BR28" i="10"/>
  <c r="BQ28" i="10"/>
  <c r="BP28" i="10"/>
  <c r="BO81" i="10"/>
  <c r="BR19" i="10"/>
  <c r="BP52" i="10"/>
  <c r="BR17" i="10"/>
  <c r="BQ17" i="10"/>
  <c r="BP49" i="10"/>
  <c r="BR49" i="10"/>
  <c r="BQ49" i="10"/>
  <c r="T70" i="10"/>
  <c r="U70" i="10" s="1"/>
  <c r="BR127" i="10"/>
  <c r="BQ127" i="10"/>
  <c r="BQ46" i="10"/>
  <c r="BR46" i="10"/>
  <c r="BO102" i="10"/>
  <c r="BR102" i="10"/>
  <c r="BA104" i="10"/>
  <c r="BC104" i="10"/>
  <c r="BR88" i="10"/>
  <c r="BP88" i="10"/>
  <c r="BQ88" i="10"/>
  <c r="BO88" i="10"/>
  <c r="BQ143" i="10"/>
  <c r="BP143" i="10"/>
  <c r="BP145" i="10"/>
  <c r="BR145" i="10"/>
  <c r="BQ145" i="10"/>
  <c r="BN148" i="10"/>
  <c r="BR148" i="10" s="1"/>
  <c r="AQ83" i="10"/>
  <c r="BD83" i="10"/>
  <c r="BK83" i="10"/>
  <c r="BO83" i="10" s="1"/>
  <c r="AV85" i="10"/>
  <c r="AX85" i="10"/>
  <c r="BO136" i="10"/>
  <c r="BP136" i="10"/>
  <c r="BR136" i="10"/>
  <c r="BQ136" i="10"/>
  <c r="T106" i="10"/>
  <c r="U106" i="10" s="1"/>
  <c r="AS40" i="10"/>
  <c r="T52" i="10"/>
  <c r="U52" i="10" s="1"/>
  <c r="T60" i="10"/>
  <c r="U60" i="10" s="1"/>
  <c r="T56" i="10"/>
  <c r="U56" i="10" s="1"/>
  <c r="T69" i="10"/>
  <c r="U69" i="10" s="1"/>
  <c r="T77" i="10"/>
  <c r="U77" i="10" s="1"/>
  <c r="T65" i="10"/>
  <c r="U65" i="10" s="1"/>
  <c r="T81" i="10"/>
  <c r="U81" i="10" s="1"/>
  <c r="T143" i="10"/>
  <c r="U143" i="10" s="1"/>
  <c r="T145" i="10"/>
  <c r="U145" i="10" s="1"/>
  <c r="T149" i="10"/>
  <c r="U149" i="10" s="1"/>
  <c r="T137" i="10"/>
  <c r="U137" i="10" s="1"/>
  <c r="T84" i="10"/>
  <c r="U84" i="10" s="1"/>
  <c r="BP146" i="10"/>
  <c r="BP128" i="10"/>
  <c r="BO137" i="10"/>
  <c r="BO73" i="10"/>
  <c r="AQ47" i="10"/>
  <c r="T16" i="10"/>
  <c r="U16" i="10" s="1"/>
  <c r="T17" i="10"/>
  <c r="U17" i="10" s="1"/>
  <c r="T19" i="10"/>
  <c r="U19" i="10" s="1"/>
  <c r="T51" i="10"/>
  <c r="U51" i="10" s="1"/>
  <c r="T55" i="10"/>
  <c r="U55" i="10" s="1"/>
  <c r="BO29" i="10"/>
  <c r="T31" i="10"/>
  <c r="U31" i="10" s="1"/>
  <c r="T30" i="10"/>
  <c r="U30" i="10" s="1"/>
  <c r="T79" i="10"/>
  <c r="U79" i="10" s="1"/>
  <c r="T135" i="10"/>
  <c r="U135" i="10" s="1"/>
  <c r="T148" i="10"/>
  <c r="U148" i="10" s="1"/>
  <c r="BR68" i="10"/>
  <c r="T67" i="10"/>
  <c r="U67" i="10" s="1"/>
  <c r="T66" i="10"/>
  <c r="U66" i="10" s="1"/>
  <c r="T25" i="10"/>
  <c r="U25" i="10" s="1"/>
  <c r="T26" i="10"/>
  <c r="U26" i="10" s="1"/>
  <c r="T134" i="10"/>
  <c r="U134" i="10" s="1"/>
  <c r="BP61" i="10"/>
  <c r="BO61" i="10"/>
  <c r="BQ137" i="10"/>
  <c r="BR138" i="10"/>
  <c r="T68" i="10"/>
  <c r="U68" i="10" s="1"/>
  <c r="T58" i="10"/>
  <c r="U58" i="10" s="1"/>
  <c r="T54" i="10"/>
  <c r="U54" i="10" s="1"/>
  <c r="T71" i="10"/>
  <c r="U71" i="10" s="1"/>
  <c r="T127" i="10"/>
  <c r="U127" i="10" s="1"/>
  <c r="T133" i="10"/>
  <c r="U133" i="10" s="1"/>
  <c r="T142" i="10"/>
  <c r="U142" i="10" s="1"/>
  <c r="T144" i="10"/>
  <c r="U144" i="10" s="1"/>
  <c r="T74" i="10"/>
  <c r="U74" i="10" s="1"/>
  <c r="T126" i="10"/>
  <c r="U126" i="10" s="1"/>
  <c r="T147" i="10"/>
  <c r="U147" i="10" s="1"/>
  <c r="BR78" i="10"/>
  <c r="BQ27" i="10"/>
  <c r="T49" i="10"/>
  <c r="U49" i="10" s="1"/>
  <c r="T57" i="10"/>
  <c r="U57" i="10" s="1"/>
  <c r="T53" i="10"/>
  <c r="U53" i="10" s="1"/>
  <c r="T124" i="10"/>
  <c r="U124" i="10" s="1"/>
  <c r="BP120" i="10"/>
  <c r="BQ91" i="10"/>
  <c r="BP91" i="10"/>
  <c r="BO89" i="10"/>
  <c r="BP89" i="10"/>
  <c r="T28" i="10"/>
  <c r="U28" i="10" s="1"/>
  <c r="R93" i="10"/>
  <c r="Y35" i="10"/>
  <c r="AX40" i="10"/>
  <c r="BP44" i="10"/>
  <c r="T24" i="10"/>
  <c r="U24" i="10" s="1"/>
  <c r="BQ68" i="10"/>
  <c r="AH27" i="10"/>
  <c r="T18" i="10"/>
  <c r="U18" i="10" s="1"/>
  <c r="T23" i="10"/>
  <c r="U23" i="10" s="1"/>
  <c r="BR42" i="10"/>
  <c r="T22" i="10"/>
  <c r="U22" i="10" s="1"/>
  <c r="T27" i="10"/>
  <c r="U27" i="10" s="1"/>
  <c r="AQ84" i="10"/>
  <c r="BO44" i="10"/>
  <c r="T44" i="10"/>
  <c r="U44" i="10" s="1"/>
  <c r="T46" i="10"/>
  <c r="U46" i="10" s="1"/>
  <c r="T43" i="10"/>
  <c r="U43" i="10" s="1"/>
  <c r="T45" i="10"/>
  <c r="U45" i="10" s="1"/>
  <c r="AV40" i="10"/>
  <c r="T42" i="10"/>
  <c r="U42" i="10" s="1"/>
  <c r="T39" i="10"/>
  <c r="U39" i="10" s="1"/>
  <c r="AX47" i="10"/>
  <c r="BR39" i="10"/>
  <c r="BG40" i="10"/>
  <c r="BA40" i="10"/>
  <c r="BO39" i="10"/>
  <c r="AS47" i="10"/>
  <c r="AQ40" i="10"/>
  <c r="BQ94" i="10"/>
  <c r="BP94" i="10"/>
  <c r="BR94" i="10"/>
  <c r="BO94" i="10"/>
  <c r="BR93" i="10"/>
  <c r="BP93" i="10"/>
  <c r="BO93" i="10"/>
  <c r="BQ93" i="10"/>
  <c r="BQ148" i="10"/>
  <c r="BP108" i="10"/>
  <c r="BR108" i="10"/>
  <c r="BQ108" i="10"/>
  <c r="BO108" i="10"/>
  <c r="BP99" i="10"/>
  <c r="BR99" i="10"/>
  <c r="BQ99" i="10"/>
  <c r="BR111" i="10"/>
  <c r="BP111" i="10"/>
  <c r="BQ111" i="10"/>
  <c r="BO107" i="10"/>
  <c r="BO92" i="10"/>
  <c r="BQ92" i="10"/>
  <c r="BP92" i="10"/>
  <c r="BR92" i="10"/>
  <c r="BP96" i="10"/>
  <c r="BR96" i="10"/>
  <c r="BO96" i="10"/>
  <c r="BQ96" i="10"/>
  <c r="BQ89" i="10"/>
  <c r="BR89" i="10"/>
  <c r="BQ119" i="10"/>
  <c r="BR119" i="10"/>
  <c r="BP119" i="10"/>
  <c r="BQ121" i="10"/>
  <c r="BQ25" i="10"/>
  <c r="BD68" i="10"/>
  <c r="Q93" i="10"/>
  <c r="E21" i="10"/>
  <c r="E38" i="10" s="1"/>
  <c r="E41" i="10" s="1"/>
  <c r="E105" i="10"/>
  <c r="AS68" i="10"/>
  <c r="AV108" i="10"/>
  <c r="AV109" i="10" s="1"/>
  <c r="AX119" i="10"/>
  <c r="AX60" i="10"/>
  <c r="AX62" i="10" s="1"/>
  <c r="AQ82" i="10"/>
  <c r="BG93" i="10"/>
  <c r="BK84" i="10"/>
  <c r="BD82" i="10"/>
  <c r="BO68" i="10"/>
  <c r="BR91" i="10"/>
  <c r="BO91" i="10"/>
  <c r="BP68" i="10"/>
  <c r="S86" i="3"/>
  <c r="S16" i="3"/>
  <c r="S94" i="3"/>
  <c r="S15" i="3"/>
  <c r="S91" i="3"/>
  <c r="S64" i="3"/>
  <c r="S39" i="3"/>
  <c r="S17" i="3"/>
  <c r="BJ62" i="10" l="1"/>
  <c r="G13" i="12" s="1"/>
  <c r="AQ35" i="10"/>
  <c r="AT35" i="10" s="1"/>
  <c r="D8" i="12" s="1"/>
  <c r="BQ82" i="10"/>
  <c r="BH116" i="10"/>
  <c r="AQ122" i="10"/>
  <c r="AP116" i="10" s="1"/>
  <c r="AY35" i="10"/>
  <c r="Y48" i="10"/>
  <c r="AQ109" i="10"/>
  <c r="AP105" i="10" s="1"/>
  <c r="E7" i="12"/>
  <c r="E7" i="14"/>
  <c r="BJ130" i="10"/>
  <c r="G31" i="12" s="1"/>
  <c r="BJ20" i="10"/>
  <c r="G7" i="12" s="1"/>
  <c r="BJ140" i="10"/>
  <c r="G36" i="12" s="1"/>
  <c r="AT62" i="10"/>
  <c r="BR26" i="10"/>
  <c r="AT140" i="10"/>
  <c r="BL140" i="10"/>
  <c r="BP140" i="10" s="1"/>
  <c r="AY62" i="10"/>
  <c r="F13" i="12" s="1"/>
  <c r="BE40" i="10"/>
  <c r="E21" i="11"/>
  <c r="AI51" i="3"/>
  <c r="AO51" i="3" s="1"/>
  <c r="AP54" i="3"/>
  <c r="AK54" i="3"/>
  <c r="E11" i="11" s="1"/>
  <c r="AK33" i="3"/>
  <c r="E9" i="11" s="1"/>
  <c r="AI26" i="3"/>
  <c r="AG26" i="3"/>
  <c r="AN26" i="3" s="1"/>
  <c r="T14" i="3"/>
  <c r="AM20" i="3"/>
  <c r="AC42" i="3"/>
  <c r="AL42" i="3" s="1"/>
  <c r="AM45" i="3"/>
  <c r="AK20" i="3"/>
  <c r="E8" i="11" s="1"/>
  <c r="AI14" i="3"/>
  <c r="AO14" i="3" s="1"/>
  <c r="AP20" i="3"/>
  <c r="AB62" i="3"/>
  <c r="D17" i="11" s="1"/>
  <c r="D21" i="11" s="1"/>
  <c r="X55" i="3"/>
  <c r="AE88" i="3"/>
  <c r="AM88" i="3" s="1"/>
  <c r="AQ88" i="3" s="1"/>
  <c r="AN92" i="3"/>
  <c r="AB92" i="3"/>
  <c r="D28" i="11" s="1"/>
  <c r="X88" i="3"/>
  <c r="AK82" i="3"/>
  <c r="E20" i="11" s="1"/>
  <c r="AO82" i="3"/>
  <c r="AG76" i="3"/>
  <c r="AN76" i="3" s="1"/>
  <c r="AO62" i="3"/>
  <c r="BE140" i="10"/>
  <c r="AS91" i="3"/>
  <c r="AR91" i="3"/>
  <c r="AM82" i="3"/>
  <c r="AC76" i="3"/>
  <c r="AL76" i="3" s="1"/>
  <c r="AI72" i="3"/>
  <c r="AO72" i="3" s="1"/>
  <c r="AP75" i="3"/>
  <c r="AN45" i="3"/>
  <c r="AE42" i="3"/>
  <c r="AM42" i="3" s="1"/>
  <c r="AC51" i="3"/>
  <c r="AL51" i="3" s="1"/>
  <c r="AM54" i="3"/>
  <c r="AK99" i="3"/>
  <c r="E29" i="11" s="1"/>
  <c r="AP99" i="3"/>
  <c r="AI93" i="3"/>
  <c r="AO93" i="3" s="1"/>
  <c r="C12" i="11"/>
  <c r="C6" i="11"/>
  <c r="AC83" i="3"/>
  <c r="AL83" i="3" s="1"/>
  <c r="AM87" i="3"/>
  <c r="AB82" i="3"/>
  <c r="D20" i="11" s="1"/>
  <c r="X76" i="3"/>
  <c r="AP68" i="3"/>
  <c r="AS68" i="3"/>
  <c r="AQ68" i="3"/>
  <c r="AK71" i="3"/>
  <c r="E18" i="11" s="1"/>
  <c r="AG68" i="3"/>
  <c r="AN68" i="3" s="1"/>
  <c r="AO71" i="3"/>
  <c r="AB45" i="3"/>
  <c r="D10" i="11" s="1"/>
  <c r="X42" i="3"/>
  <c r="AB71" i="3"/>
  <c r="D18" i="11" s="1"/>
  <c r="X68" i="3"/>
  <c r="AI68" i="3"/>
  <c r="AO68" i="3" s="1"/>
  <c r="AP71" i="3"/>
  <c r="AI83" i="3"/>
  <c r="AO83" i="3" s="1"/>
  <c r="AP87" i="3"/>
  <c r="AM62" i="3"/>
  <c r="AC55" i="3"/>
  <c r="AL55" i="3" s="1"/>
  <c r="AM75" i="3"/>
  <c r="AC72" i="3"/>
  <c r="AL72" i="3" s="1"/>
  <c r="AQ71" i="3"/>
  <c r="AY140" i="10"/>
  <c r="F36" i="12" s="1"/>
  <c r="AT130" i="10"/>
  <c r="AB99" i="3"/>
  <c r="D29" i="11" s="1"/>
  <c r="X93" i="3"/>
  <c r="AP17" i="3"/>
  <c r="AR17" i="3"/>
  <c r="AS17" i="3"/>
  <c r="AQ17" i="3"/>
  <c r="AP62" i="3"/>
  <c r="AI55" i="3"/>
  <c r="AO55" i="3" s="1"/>
  <c r="AP27" i="3"/>
  <c r="AR27" i="3"/>
  <c r="AQ27" i="3"/>
  <c r="AS27" i="3"/>
  <c r="AP82" i="3"/>
  <c r="AI76" i="3"/>
  <c r="AO76" i="3" s="1"/>
  <c r="AB75" i="3"/>
  <c r="D19" i="11" s="1"/>
  <c r="X72" i="3"/>
  <c r="AO99" i="3"/>
  <c r="AM51" i="3"/>
  <c r="AY130" i="10"/>
  <c r="F31" i="12" s="1"/>
  <c r="AP92" i="3"/>
  <c r="AK92" i="3"/>
  <c r="E28" i="11" s="1"/>
  <c r="AI88" i="3"/>
  <c r="AO88" i="3" s="1"/>
  <c r="AO92" i="3"/>
  <c r="AG88" i="3"/>
  <c r="AN88" i="3" s="1"/>
  <c r="Y33" i="3"/>
  <c r="AO33" i="3" s="1"/>
  <c r="U30" i="3"/>
  <c r="U33" i="3" s="1"/>
  <c r="T26" i="3" s="1"/>
  <c r="AA30" i="3"/>
  <c r="AA33" i="3" s="1"/>
  <c r="AF33" i="3"/>
  <c r="Y30" i="3"/>
  <c r="AD33" i="3"/>
  <c r="W33" i="3"/>
  <c r="V26" i="3" s="1"/>
  <c r="AE72" i="3"/>
  <c r="AM72" i="3" s="1"/>
  <c r="AN75" i="3"/>
  <c r="AL14" i="3"/>
  <c r="AN62" i="3"/>
  <c r="AE55" i="3"/>
  <c r="AM55" i="3" s="1"/>
  <c r="AE76" i="3"/>
  <c r="AM76" i="3" s="1"/>
  <c r="AN82" i="3"/>
  <c r="AE14" i="3"/>
  <c r="AM14" i="3" s="1"/>
  <c r="AN20" i="3"/>
  <c r="AN93" i="3"/>
  <c r="BE130" i="10"/>
  <c r="T93" i="3"/>
  <c r="AL93" i="3" s="1"/>
  <c r="AM99" i="3"/>
  <c r="AN72" i="3"/>
  <c r="AN42" i="3"/>
  <c r="AO20" i="3"/>
  <c r="AG14" i="3"/>
  <c r="AQ92" i="3"/>
  <c r="AR92" i="3"/>
  <c r="AS92" i="3"/>
  <c r="AT92" i="3"/>
  <c r="BJ47" i="10"/>
  <c r="G10" i="12" s="1"/>
  <c r="BE109" i="10"/>
  <c r="AE68" i="3"/>
  <c r="AM68" i="3" s="1"/>
  <c r="AR68" i="3" s="1"/>
  <c r="AN71" i="3"/>
  <c r="AR71" i="3" s="1"/>
  <c r="AO45" i="3"/>
  <c r="AG83" i="3"/>
  <c r="AN83" i="3" s="1"/>
  <c r="AO87" i="3"/>
  <c r="AK87" i="3"/>
  <c r="E27" i="11" s="1"/>
  <c r="AI42" i="3"/>
  <c r="AO42" i="3" s="1"/>
  <c r="AP45" i="3"/>
  <c r="AB20" i="3"/>
  <c r="D8" i="11" s="1"/>
  <c r="X14" i="3"/>
  <c r="AR88" i="3"/>
  <c r="AP88" i="3"/>
  <c r="AN55" i="3"/>
  <c r="BJ40" i="10"/>
  <c r="G9" i="12" s="1"/>
  <c r="AT47" i="10"/>
  <c r="AY85" i="10"/>
  <c r="F24" i="12" s="1"/>
  <c r="BE47" i="10"/>
  <c r="AY47" i="10"/>
  <c r="F10" i="12" s="1"/>
  <c r="BB116" i="10"/>
  <c r="BE122" i="10"/>
  <c r="AT20" i="10"/>
  <c r="AY109" i="10"/>
  <c r="F25" i="12" s="1"/>
  <c r="BJ35" i="10"/>
  <c r="G8" i="12" s="1"/>
  <c r="BR60" i="10"/>
  <c r="AT40" i="10"/>
  <c r="AY20" i="10"/>
  <c r="F7" i="12" s="1"/>
  <c r="BE85" i="10"/>
  <c r="AY40" i="10"/>
  <c r="F9" i="12" s="1"/>
  <c r="BR24" i="10"/>
  <c r="AW105" i="10"/>
  <c r="BN105" i="10" s="1"/>
  <c r="BP25" i="10"/>
  <c r="BR107" i="10"/>
  <c r="BR25" i="10"/>
  <c r="BP82" i="10"/>
  <c r="AS85" i="10"/>
  <c r="BM85" i="10" s="1"/>
  <c r="BL47" i="10"/>
  <c r="BP47" i="10" s="1"/>
  <c r="T92" i="10"/>
  <c r="U92" i="10" s="1"/>
  <c r="AV122" i="10"/>
  <c r="BN122" i="10" s="1"/>
  <c r="BM35" i="10"/>
  <c r="BP83" i="10"/>
  <c r="BO40" i="10"/>
  <c r="AR105" i="10"/>
  <c r="BL105" i="10" s="1"/>
  <c r="BM109" i="10"/>
  <c r="BR82" i="10"/>
  <c r="BM62" i="10"/>
  <c r="BN20" i="10"/>
  <c r="BN62" i="10"/>
  <c r="BP107" i="10"/>
  <c r="BQ107" i="10"/>
  <c r="BO20" i="10"/>
  <c r="AS122" i="10"/>
  <c r="BM122" i="10" s="1"/>
  <c r="BK116" i="10"/>
  <c r="BO116" i="10" s="1"/>
  <c r="BR120" i="10"/>
  <c r="T93" i="10"/>
  <c r="U93" i="10" s="1"/>
  <c r="BP69" i="10"/>
  <c r="BP24" i="10"/>
  <c r="BO24" i="10"/>
  <c r="BR69" i="10"/>
  <c r="BO140" i="10"/>
  <c r="BO109" i="10"/>
  <c r="BR23" i="10"/>
  <c r="BL20" i="10"/>
  <c r="BP20" i="10" s="1"/>
  <c r="BQ69" i="10"/>
  <c r="BO85" i="10"/>
  <c r="BM130" i="10"/>
  <c r="BO130" i="10"/>
  <c r="BN140" i="10"/>
  <c r="BL122" i="10"/>
  <c r="BN85" i="10"/>
  <c r="BM140" i="10"/>
  <c r="AZ105" i="10"/>
  <c r="BR83" i="10"/>
  <c r="AX122" i="10"/>
  <c r="AY122" i="10" s="1"/>
  <c r="F26" i="12" s="1"/>
  <c r="BM40" i="10"/>
  <c r="BN47" i="10"/>
  <c r="BQ83" i="10"/>
  <c r="BL62" i="10"/>
  <c r="BL130" i="10"/>
  <c r="BN130" i="10"/>
  <c r="BM20" i="10"/>
  <c r="BL40" i="10"/>
  <c r="BN40" i="10"/>
  <c r="AQ85" i="10"/>
  <c r="BM47" i="10"/>
  <c r="BO47" i="10"/>
  <c r="BN109" i="10"/>
  <c r="AU105" i="10"/>
  <c r="BM105" i="10" s="1"/>
  <c r="BR84" i="10"/>
  <c r="BP84" i="10"/>
  <c r="BO84" i="10"/>
  <c r="BQ84" i="10"/>
  <c r="BO62" i="10"/>
  <c r="AN62" i="10"/>
  <c r="AT109" i="10" l="1"/>
  <c r="H8" i="12"/>
  <c r="BK105" i="10"/>
  <c r="BO105" i="10" s="1"/>
  <c r="BL109" i="10"/>
  <c r="BP109" i="10" s="1"/>
  <c r="BL35" i="10"/>
  <c r="E13" i="12"/>
  <c r="I13" i="12" s="1"/>
  <c r="E14" i="14"/>
  <c r="F29" i="12"/>
  <c r="D31" i="12"/>
  <c r="D34" i="14"/>
  <c r="D32" i="14" s="1"/>
  <c r="E24" i="12"/>
  <c r="I24" i="12" s="1"/>
  <c r="E26" i="14"/>
  <c r="D10" i="14"/>
  <c r="D10" i="12"/>
  <c r="H10" i="12" s="1"/>
  <c r="E27" i="14"/>
  <c r="E25" i="12"/>
  <c r="G34" i="12"/>
  <c r="E40" i="14"/>
  <c r="E38" i="14" s="1"/>
  <c r="E36" i="12"/>
  <c r="G5" i="12"/>
  <c r="E9" i="14"/>
  <c r="E9" i="12"/>
  <c r="I9" i="12" s="1"/>
  <c r="G29" i="12"/>
  <c r="E31" i="12"/>
  <c r="E29" i="12" s="1"/>
  <c r="E34" i="14"/>
  <c r="E32" i="14" s="1"/>
  <c r="E26" i="12"/>
  <c r="I26" i="12" s="1"/>
  <c r="E28" i="14"/>
  <c r="D7" i="12"/>
  <c r="H7" i="12" s="1"/>
  <c r="D7" i="14"/>
  <c r="I7" i="12"/>
  <c r="D27" i="14"/>
  <c r="D25" i="12"/>
  <c r="H25" i="12" s="1"/>
  <c r="D9" i="12"/>
  <c r="H9" i="12" s="1"/>
  <c r="D9" i="14"/>
  <c r="E10" i="14"/>
  <c r="E10" i="12"/>
  <c r="I10" i="12" s="1"/>
  <c r="E8" i="12"/>
  <c r="I8" i="12" s="1"/>
  <c r="E8" i="14"/>
  <c r="D13" i="12"/>
  <c r="H13" i="12" s="1"/>
  <c r="D14" i="14"/>
  <c r="F34" i="12"/>
  <c r="D36" i="12"/>
  <c r="D40" i="14"/>
  <c r="D38" i="14" s="1"/>
  <c r="F8" i="12"/>
  <c r="F5" i="12" s="1"/>
  <c r="D8" i="14"/>
  <c r="Z26" i="3"/>
  <c r="AO26" i="3" s="1"/>
  <c r="AP33" i="3"/>
  <c r="AS75" i="3"/>
  <c r="AT75" i="3"/>
  <c r="AR75" i="3"/>
  <c r="AQ75" i="3"/>
  <c r="AM33" i="3"/>
  <c r="AC26" i="3"/>
  <c r="AL26" i="3" s="1"/>
  <c r="AS55" i="3"/>
  <c r="AQ55" i="3"/>
  <c r="AP55" i="3"/>
  <c r="AR55" i="3"/>
  <c r="AS88" i="3"/>
  <c r="E30" i="11"/>
  <c r="AS99" i="3"/>
  <c r="AQ99" i="3"/>
  <c r="AT99" i="3"/>
  <c r="AR99" i="3"/>
  <c r="AQ62" i="3"/>
  <c r="AS62" i="3"/>
  <c r="AR62" i="3"/>
  <c r="AT62" i="3"/>
  <c r="AS76" i="3"/>
  <c r="AP76" i="3"/>
  <c r="AQ76" i="3"/>
  <c r="AR76" i="3"/>
  <c r="AB33" i="3"/>
  <c r="D9" i="11" s="1"/>
  <c r="AQ93" i="3"/>
  <c r="AR93" i="3"/>
  <c r="AS93" i="3"/>
  <c r="AP93" i="3"/>
  <c r="AT71" i="3"/>
  <c r="AR54" i="3"/>
  <c r="AQ54" i="3"/>
  <c r="AT54" i="3"/>
  <c r="AS54" i="3"/>
  <c r="AT82" i="3"/>
  <c r="AS82" i="3"/>
  <c r="AQ82" i="3"/>
  <c r="AR82" i="3"/>
  <c r="E12" i="11"/>
  <c r="E6" i="11"/>
  <c r="AE26" i="3"/>
  <c r="AM26" i="3" s="1"/>
  <c r="AN33" i="3"/>
  <c r="AS71" i="3"/>
  <c r="AS87" i="3"/>
  <c r="AQ87" i="3"/>
  <c r="AR87" i="3"/>
  <c r="AT87" i="3"/>
  <c r="AP51" i="3"/>
  <c r="AR51" i="3"/>
  <c r="AQ51" i="3"/>
  <c r="AS51" i="3"/>
  <c r="D30" i="11"/>
  <c r="AS45" i="3"/>
  <c r="AQ45" i="3"/>
  <c r="AT45" i="3"/>
  <c r="AR45" i="3"/>
  <c r="AQ14" i="3"/>
  <c r="AP14" i="3"/>
  <c r="AQ83" i="3"/>
  <c r="AP83" i="3"/>
  <c r="AR83" i="3"/>
  <c r="AS83" i="3"/>
  <c r="AR42" i="3"/>
  <c r="AP42" i="3"/>
  <c r="AQ42" i="3"/>
  <c r="AS42" i="3"/>
  <c r="AT20" i="3"/>
  <c r="AS20" i="3"/>
  <c r="AQ20" i="3"/>
  <c r="AR20" i="3"/>
  <c r="AN14" i="3"/>
  <c r="AR14" i="3" s="1"/>
  <c r="D12" i="11"/>
  <c r="D6" i="11"/>
  <c r="AR72" i="3"/>
  <c r="AP72" i="3"/>
  <c r="AQ72" i="3"/>
  <c r="AS72" i="3"/>
  <c r="BQ35" i="10"/>
  <c r="BO35" i="10"/>
  <c r="BP35" i="10"/>
  <c r="AT85" i="10"/>
  <c r="BN35" i="10"/>
  <c r="BO122" i="10"/>
  <c r="AN85" i="10"/>
  <c r="BR122" i="10"/>
  <c r="AR116" i="10"/>
  <c r="BL116" i="10" s="1"/>
  <c r="BP116" i="10" s="1"/>
  <c r="AT122" i="10"/>
  <c r="G22" i="12"/>
  <c r="I22" i="12" s="1"/>
  <c r="AU116" i="10"/>
  <c r="BM116" i="10" s="1"/>
  <c r="BQ47" i="10"/>
  <c r="BR47" i="10"/>
  <c r="BS40" i="10"/>
  <c r="BQ40" i="10"/>
  <c r="BQ20" i="10"/>
  <c r="BS62" i="10"/>
  <c r="BS20" i="10"/>
  <c r="BQ105" i="10"/>
  <c r="BP105" i="10"/>
  <c r="BR20" i="10"/>
  <c r="BR40" i="10"/>
  <c r="AW116" i="10"/>
  <c r="BN116" i="10" s="1"/>
  <c r="BR105" i="10"/>
  <c r="BP122" i="10"/>
  <c r="BQ122" i="10"/>
  <c r="BS140" i="10"/>
  <c r="BQ140" i="10"/>
  <c r="BR140" i="10"/>
  <c r="BQ130" i="10"/>
  <c r="BR130" i="10"/>
  <c r="BP130" i="10"/>
  <c r="BP40" i="10"/>
  <c r="BP62" i="10"/>
  <c r="BQ62" i="10"/>
  <c r="BR62" i="10"/>
  <c r="BL85" i="10"/>
  <c r="BR109" i="10" l="1"/>
  <c r="BQ109" i="10"/>
  <c r="D5" i="14"/>
  <c r="E5" i="14"/>
  <c r="E24" i="14"/>
  <c r="I31" i="12"/>
  <c r="I29" i="12"/>
  <c r="E5" i="12"/>
  <c r="I5" i="12" s="1"/>
  <c r="E34" i="12"/>
  <c r="I34" i="12" s="1"/>
  <c r="I36" i="12"/>
  <c r="D24" i="12"/>
  <c r="D26" i="14"/>
  <c r="D24" i="14" s="1"/>
  <c r="D29" i="12"/>
  <c r="H29" i="12" s="1"/>
  <c r="H31" i="12"/>
  <c r="D28" i="14"/>
  <c r="D26" i="12"/>
  <c r="H26" i="12" s="1"/>
  <c r="E22" i="12"/>
  <c r="I25" i="12"/>
  <c r="D34" i="12"/>
  <c r="H34" i="12" s="1"/>
  <c r="H36" i="12"/>
  <c r="D5" i="12"/>
  <c r="H5" i="12" s="1"/>
  <c r="AS33" i="3"/>
  <c r="AT33" i="3"/>
  <c r="AR33" i="3"/>
  <c r="AQ33" i="3"/>
  <c r="AS14" i="3"/>
  <c r="AP26" i="3"/>
  <c r="AS26" i="3"/>
  <c r="AQ26" i="3"/>
  <c r="AR26" i="3"/>
  <c r="BR35" i="10"/>
  <c r="BR116" i="10"/>
  <c r="BQ116" i="10"/>
  <c r="F22" i="12"/>
  <c r="BQ85" i="10"/>
  <c r="BR85" i="10"/>
  <c r="BP85" i="10"/>
  <c r="H24" i="12" l="1"/>
  <c r="D22" i="12"/>
  <c r="H22" i="12" s="1"/>
  <c r="AS150" i="10"/>
  <c r="AT150" i="10" s="1"/>
  <c r="AX150" i="10"/>
  <c r="AV150" i="10"/>
  <c r="AQ150" i="10"/>
  <c r="C46" i="14"/>
  <c r="C41" i="12"/>
  <c r="F41" i="12" l="1"/>
  <c r="F39" i="12" s="1"/>
  <c r="AY150" i="10"/>
  <c r="BJ150" i="10"/>
  <c r="G41" i="12" s="1"/>
  <c r="BM150" i="10"/>
  <c r="BQ150" i="10" s="1"/>
  <c r="BE150" i="10"/>
  <c r="BD150" i="10"/>
  <c r="E41" i="12" s="1"/>
  <c r="E39" i="12" s="1"/>
  <c r="BO150" i="10"/>
  <c r="BL150" i="10"/>
  <c r="D41" i="12"/>
  <c r="D46" i="14"/>
  <c r="D44" i="14" s="1"/>
  <c r="BP150" i="10"/>
  <c r="BN150" i="10"/>
  <c r="E46" i="14" l="1"/>
  <c r="E44" i="14" s="1"/>
  <c r="G39" i="12"/>
  <c r="I39" i="12" s="1"/>
  <c r="I44" i="12" s="1"/>
  <c r="I41" i="12"/>
  <c r="BR150" i="10"/>
  <c r="D39" i="12"/>
  <c r="H39" i="12" s="1"/>
  <c r="H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Pacheco</author>
    <author xml:space="preserve"> Maritza Camacho</author>
  </authors>
  <commentList>
    <comment ref="I7" authorId="0" shapeId="0" xr:uid="{00000000-0006-0000-0100-000001000000}">
      <text>
        <r>
          <rPr>
            <b/>
            <sz val="20"/>
            <color indexed="81"/>
            <rFont val="Tahoma"/>
            <family val="2"/>
          </rPr>
          <t xml:space="preserve">
Es la forma de medición de la ejecución de las actividades realizadas</t>
        </r>
      </text>
    </comment>
    <comment ref="J7" authorId="0" shapeId="0" xr:uid="{00000000-0006-0000-0100-000002000000}">
      <text>
        <r>
          <rPr>
            <b/>
            <sz val="20"/>
            <color indexed="81"/>
            <rFont val="Tahoma"/>
            <family val="2"/>
          </rPr>
          <t xml:space="preserve">
La meta puede ser tanto una meta indicada como porcentaje de cumplimiento del indicador o como un número no porcentual. Sin embargo al indicar el grado de avance para cada trimestre coloque el valor porcentual planeado de avance para éste.</t>
        </r>
      </text>
    </comment>
    <comment ref="K7" authorId="0" shapeId="0" xr:uid="{00000000-0006-0000-0100-000003000000}">
      <text>
        <r>
          <rPr>
            <b/>
            <sz val="19"/>
            <color indexed="81"/>
            <rFont val="Tahoma"/>
            <family val="2"/>
          </rPr>
          <t>Meta trimestral:
En estos campos se coloca la cantidad porcentual de la meta que se planifica cumplir durante los trimestres del año. La actividad puede estar planeada para un trimestre específico o para una mayor cantidad. La suma del o los trimestres es 100%.</t>
        </r>
      </text>
    </comment>
    <comment ref="O7" authorId="1" shapeId="0" xr:uid="{00000000-0006-0000-0100-000004000000}">
      <text>
        <r>
          <rPr>
            <b/>
            <sz val="20"/>
            <color indexed="81"/>
            <rFont val="Tahoma"/>
            <family val="2"/>
          </rPr>
          <t xml:space="preserve">
Validación de la Suma de Porcentajes. Sirve para comprobar que se ha asignado el 100% durante los 4 trimestres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Narcín Pacheco Valverde</author>
    <author>Juan Pablo Pacheco</author>
    <author xml:space="preserve"> Maritza Camacho</author>
  </authors>
  <commentList>
    <comment ref="K8" authorId="0" shapeId="0" xr:uid="{00000000-0006-0000-0300-000001000000}">
      <text>
        <r>
          <rPr>
            <sz val="20"/>
            <color indexed="81"/>
            <rFont val="Tahoma"/>
            <family val="2"/>
          </rPr>
          <t>Año para el cual se está programando</t>
        </r>
        <r>
          <rPr>
            <b/>
            <sz val="8"/>
            <color indexed="81"/>
            <rFont val="Tahoma"/>
            <family val="2"/>
          </rPr>
          <t xml:space="preserve">
</t>
        </r>
      </text>
    </comment>
    <comment ref="E9" authorId="0" shapeId="0" xr:uid="{00000000-0006-0000-0300-000002000000}">
      <text>
        <r>
          <rPr>
            <sz val="20"/>
            <color indexed="81"/>
            <rFont val="Tahoma"/>
            <family val="2"/>
          </rPr>
          <t>Nivel: Central, Regional o Área</t>
        </r>
        <r>
          <rPr>
            <b/>
            <sz val="14"/>
            <color indexed="81"/>
            <rFont val="Tahoma"/>
            <family val="2"/>
          </rPr>
          <t xml:space="preserve"> 
</t>
        </r>
      </text>
    </comment>
    <comment ref="K9" authorId="0" shapeId="0" xr:uid="{00000000-0006-0000-0300-000003000000}">
      <text>
        <r>
          <rPr>
            <sz val="20"/>
            <color indexed="81"/>
            <rFont val="Tahoma"/>
            <family val="2"/>
          </rPr>
          <t>Poner el Normbre de la Unidad Organizativa Encargada de los Procesos</t>
        </r>
      </text>
    </comment>
    <comment ref="P9" authorId="0" shapeId="0" xr:uid="{00000000-0006-0000-0300-000004000000}">
      <text>
        <r>
          <rPr>
            <b/>
            <sz val="14"/>
            <color indexed="81"/>
            <rFont val="Tahoma"/>
            <family val="2"/>
          </rPr>
          <t>Responsable: Puesto del funcionario(a) responsable de la Unidad</t>
        </r>
      </text>
    </comment>
    <comment ref="R11" authorId="1" shapeId="0" xr:uid="{00000000-0006-0000-0300-000005000000}">
      <text>
        <r>
          <rPr>
            <b/>
            <sz val="20"/>
            <color indexed="81"/>
            <rFont val="Tahoma"/>
            <family val="2"/>
          </rPr>
          <t>Estado (Cualitativo): Indica si la actividad esta pendiente o se encuentra finalizada.</t>
        </r>
      </text>
    </comment>
    <comment ref="S11" authorId="1" shapeId="0" xr:uid="{00000000-0006-0000-0300-000006000000}">
      <text>
        <r>
          <rPr>
            <sz val="20"/>
            <color indexed="81"/>
            <rFont val="Tahoma"/>
            <family val="2"/>
          </rPr>
          <t xml:space="preserve">Estado (Cuantitativo):
Indica la cantidad de días que se tienen disponibles para cumplir con la actividad, o los días de atraso en caso de sobrepasar la fecha límite y tener un cumplimiento menor a 100%. </t>
        </r>
      </text>
    </comment>
    <comment ref="T11" authorId="1" shapeId="0" xr:uid="{00000000-0006-0000-0300-000007000000}">
      <text>
        <r>
          <rPr>
            <sz val="20"/>
            <color indexed="81"/>
            <rFont val="Tahoma"/>
            <family val="2"/>
          </rPr>
          <t>Cumplimiento:
Porcentaje de avance de la actividad, el valor total de los trimestre esta definido entre 0 y 100%; dependiendo del grado de terminación. Si se cumple el 100% se considera finalizada y se indica en las casillas de estado.</t>
        </r>
      </text>
    </comment>
    <comment ref="AC11" authorId="1" shapeId="0" xr:uid="{00000000-0006-0000-0300-000008000000}">
      <text>
        <r>
          <rPr>
            <sz val="20"/>
            <color indexed="81"/>
            <rFont val="Tahoma"/>
            <family val="2"/>
          </rPr>
          <t>Cumplimiento:
Porcentaje de avance de la actividad, el valor total de los trimestre esta definido entre 0 y 100%; dependiendo del grado de terminación. Si se cumple el 100% se considera finalizada y se indica en las casillas de estado.</t>
        </r>
      </text>
    </comment>
    <comment ref="AU11" authorId="2" shapeId="0" xr:uid="{00000000-0006-0000-0300-000009000000}">
      <text>
        <r>
          <rPr>
            <sz val="22"/>
            <color indexed="81"/>
            <rFont val="Tahoma"/>
            <family val="2"/>
          </rPr>
          <t>Por qué se pudo alcanzar o no la meta, descrita</t>
        </r>
      </text>
    </comment>
    <comment ref="AW11" authorId="2" shapeId="0" xr:uid="{00000000-0006-0000-0300-00000A000000}">
      <text>
        <r>
          <rPr>
            <sz val="22"/>
            <color indexed="81"/>
            <rFont val="Tahoma"/>
            <family val="2"/>
          </rPr>
          <t>Por qué se pudo alcanzar o no la meta, descrita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Narcín Pacheco Valverde</author>
    <author>Juan Pablo Pacheco</author>
    <author xml:space="preserve"> Maritza Camacho</author>
    <author>Planificador Institucional</author>
  </authors>
  <commentList>
    <comment ref="M8" authorId="0" shapeId="0" xr:uid="{00000000-0006-0000-0400-000001000000}">
      <text>
        <r>
          <rPr>
            <sz val="20"/>
            <color indexed="81"/>
            <rFont val="Tahoma"/>
            <family val="2"/>
          </rPr>
          <t>Año para el cual se está programando</t>
        </r>
        <r>
          <rPr>
            <b/>
            <sz val="8"/>
            <color indexed="81"/>
            <rFont val="Tahoma"/>
            <family val="2"/>
          </rPr>
          <t xml:space="preserve">
</t>
        </r>
      </text>
    </comment>
    <comment ref="R8" authorId="0" shapeId="0" xr:uid="{00000000-0006-0000-0400-000002000000}">
      <text>
        <r>
          <rPr>
            <b/>
            <sz val="14"/>
            <color indexed="81"/>
            <rFont val="Tahoma"/>
            <family val="2"/>
          </rPr>
          <t>Tiempo disponible: 
Cantidad de horas totales por Unidad de Gestión disponibles para cumplir con las actividades. 
Se origina del Tiempo Disponible planificado inicialmente en la Unidad y es la suma del tiempo asignado por funcionario a los procesos.</t>
        </r>
      </text>
    </comment>
    <comment ref="R9" authorId="0" shapeId="0" xr:uid="{00000000-0006-0000-0400-000003000000}">
      <text>
        <r>
          <rPr>
            <b/>
            <sz val="14"/>
            <color indexed="81"/>
            <rFont val="Tahoma"/>
            <family val="2"/>
          </rPr>
          <t>Responsable: Puesto del funcionario(a) responsable de la Unidad</t>
        </r>
      </text>
    </comment>
    <comment ref="T11" authorId="1" shapeId="0" xr:uid="{00000000-0006-0000-0400-000004000000}">
      <text>
        <r>
          <rPr>
            <b/>
            <sz val="20"/>
            <color indexed="81"/>
            <rFont val="Tahoma"/>
            <family val="2"/>
          </rPr>
          <t>Estado (Cualitativo): Indica si la actividad esta pendiente o se encuentra finalizada.</t>
        </r>
      </text>
    </comment>
    <comment ref="U11" authorId="1" shapeId="0" xr:uid="{00000000-0006-0000-0400-000005000000}">
      <text>
        <r>
          <rPr>
            <sz val="20"/>
            <color indexed="81"/>
            <rFont val="Tahoma"/>
            <family val="2"/>
          </rPr>
          <t xml:space="preserve">Estado (Cuantitativo):
Indica la cantidad de días que se tienen disponibles para cumplir con la actividad, o los días de atraso en caso de sobrepasar la fecha límite y tener un cumplimiento menor a 100%. </t>
        </r>
      </text>
    </comment>
    <comment ref="AP11" authorId="1" shapeId="0" xr:uid="{00000000-0006-0000-0400-000006000000}">
      <text>
        <r>
          <rPr>
            <sz val="20"/>
            <color indexed="81"/>
            <rFont val="Tahoma"/>
            <family val="2"/>
          </rPr>
          <t>Cumplimiento:
Porcentaje de avance de la actividad, el valor total de los trimestre esta definido entre 0 y 100%; dependiendo del grado de terminación. Si se cumple el 100% se considera finalizada y se indica en las casillas de estado.</t>
        </r>
      </text>
    </comment>
    <comment ref="AZ11" authorId="1" shapeId="0" xr:uid="{00000000-0006-0000-0400-000007000000}">
      <text>
        <r>
          <rPr>
            <sz val="20"/>
            <color indexed="81"/>
            <rFont val="Tahoma"/>
            <family val="2"/>
          </rPr>
          <t>Cumplimiento:
Porcentaje de avance de la actividad, el valor total de los trimestre esta definido entre 0 y 100%; dependiendo del grado de terminación. Si se cumple el 100% se considera finalizada y se indica en las casillas de estado.</t>
        </r>
      </text>
    </comment>
    <comment ref="BU11" authorId="2" shapeId="0" xr:uid="{00000000-0006-0000-0400-000008000000}">
      <text>
        <r>
          <rPr>
            <sz val="22"/>
            <color indexed="81"/>
            <rFont val="Tahoma"/>
            <family val="2"/>
          </rPr>
          <t>Por qué se pudo alcanzar o no la meta, descrita</t>
        </r>
      </text>
    </comment>
    <comment ref="BW11" authorId="2" shapeId="0" xr:uid="{00000000-0006-0000-0400-000009000000}">
      <text>
        <r>
          <rPr>
            <sz val="22"/>
            <color indexed="81"/>
            <rFont val="Tahoma"/>
            <family val="2"/>
          </rPr>
          <t>Por qué se pudo alcanzar o no la meta, descrita</t>
        </r>
      </text>
    </comment>
    <comment ref="BZ11" authorId="2" shapeId="0" xr:uid="{00000000-0006-0000-0400-00000A000000}">
      <text>
        <r>
          <rPr>
            <sz val="20"/>
            <color indexed="81"/>
            <rFont val="Tahoma"/>
            <family val="2"/>
          </rPr>
          <t>Por qué se pudo alcanzar o no la meta, descrita</t>
        </r>
      </text>
    </comment>
    <comment ref="CB11" authorId="2" shapeId="0" xr:uid="{00000000-0006-0000-0400-00000B000000}">
      <text>
        <r>
          <rPr>
            <sz val="22"/>
            <color indexed="81"/>
            <rFont val="Tahoma"/>
            <family val="2"/>
          </rPr>
          <t>Por qué se pudo alcanzar o no la meta, descrita</t>
        </r>
      </text>
    </comment>
    <comment ref="Z118" authorId="3" shapeId="0" xr:uid="{00000000-0006-0000-0400-00000C000000}">
      <text>
        <r>
          <rPr>
            <b/>
            <sz val="9"/>
            <color indexed="81"/>
            <rFont val="Tahoma"/>
            <family val="2"/>
          </rPr>
          <t>Planificador Institucional:</t>
        </r>
        <r>
          <rPr>
            <sz val="9"/>
            <color indexed="81"/>
            <rFont val="Tahoma"/>
            <family val="2"/>
          </rPr>
          <t xml:space="preserve">
Quite un monto de 50257454 que no estaban en el presupuesto ajustado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<sst xmlns="http://schemas.openxmlformats.org/spreadsheetml/2006/main" count="2211" uniqueCount="981">
  <si>
    <t>Fecha:</t>
  </si>
  <si>
    <t>Período:</t>
  </si>
  <si>
    <t>Tiempo disponible Total (horas):</t>
  </si>
  <si>
    <t xml:space="preserve">Nivel: </t>
  </si>
  <si>
    <t>Unidad Organizativa:</t>
  </si>
  <si>
    <t>Responsable:</t>
  </si>
  <si>
    <t>Código</t>
  </si>
  <si>
    <t xml:space="preserve">Objetivo Estratégico Institucionales </t>
  </si>
  <si>
    <t>Peso actividades</t>
  </si>
  <si>
    <t>Actividades</t>
  </si>
  <si>
    <t>Indicador</t>
  </si>
  <si>
    <t>Meta</t>
  </si>
  <si>
    <t>Meta Trimestral</t>
  </si>
  <si>
    <t>Total Asignado</t>
  </si>
  <si>
    <t>Fecha de inicio</t>
  </si>
  <si>
    <t>Fecha finalización</t>
  </si>
  <si>
    <t>OBSERVACIONES PROGRAMACIÓN (Factores que pueden influir de forma positiva o negativa en la ejecución)</t>
  </si>
  <si>
    <t>I</t>
  </si>
  <si>
    <t>II</t>
  </si>
  <si>
    <t>III</t>
  </si>
  <si>
    <t>IV</t>
  </si>
  <si>
    <t>0</t>
  </si>
  <si>
    <t>100%</t>
  </si>
  <si>
    <t>100</t>
  </si>
  <si>
    <t>2.1</t>
  </si>
  <si>
    <t>2.3</t>
  </si>
  <si>
    <t>2.4</t>
  </si>
  <si>
    <t>25%</t>
  </si>
  <si>
    <t>Riesgo</t>
  </si>
  <si>
    <t>Promedio Desempleo   Zona Rural en año 2026:</t>
  </si>
  <si>
    <t>Objetivos Estratégicos</t>
  </si>
  <si>
    <t>Riesgos</t>
  </si>
  <si>
    <t>Tipo</t>
  </si>
  <si>
    <t>Partes Interesadas</t>
  </si>
  <si>
    <t>OBJETIVO</t>
  </si>
  <si>
    <t xml:space="preserve">RESULTADOS </t>
  </si>
  <si>
    <t>INDICADOR</t>
  </si>
  <si>
    <t>Año 2023</t>
  </si>
  <si>
    <t>Año 2024</t>
  </si>
  <si>
    <t>Año 2025</t>
  </si>
  <si>
    <t>Año 2026</t>
  </si>
  <si>
    <t>Responsable</t>
  </si>
  <si>
    <t>Internas</t>
  </si>
  <si>
    <t>Clientes</t>
  </si>
  <si>
    <t>Colaboradores</t>
  </si>
  <si>
    <t>Mejorar el clima organizacional.</t>
  </si>
  <si>
    <t>1 (1)'!A1</t>
  </si>
  <si>
    <t>Mejora en el %%  en clima organizacional referenciado a BP´s</t>
  </si>
  <si>
    <t>Variación positiva en el %% posterior a ejecución plan / Diagnostico %% de Línea Base.</t>
  </si>
  <si>
    <t>1. Admin/ FIN / RRHH./ DTPDI</t>
  </si>
  <si>
    <t>Muy Bajo</t>
  </si>
  <si>
    <t>Optimizar las operaciones de la Institución</t>
  </si>
  <si>
    <t>1 (2)'!A1</t>
  </si>
  <si>
    <t>Mejora en la cantidad de procesos críticos automatizados</t>
  </si>
  <si>
    <t>Cantidad de procesos críticos automatizados
 ----------------------------------------
Cantidad de procesos críticos identificados</t>
  </si>
  <si>
    <t>1. DEJ / Comercial / Operaciones / Admin. - Fin / DTPDI
2. Admin. - Fin / TI
3. Admin. - Fin</t>
  </si>
  <si>
    <t>Muy Alto</t>
  </si>
  <si>
    <t>Reducir la huella de carbono operativa  de la Institución.</t>
  </si>
  <si>
    <t>1 (3)'!A1</t>
  </si>
  <si>
    <t>Implementar un sistema de digitalización de documentos, que permitan reducir considerablemente las compras de resmas papel.</t>
  </si>
  <si>
    <t>Compras resmas de papel 2023
------------------------------------
Compras resmas de papel 2026</t>
  </si>
  <si>
    <t>1. DEJ / Comercial / Proveeduría/ Operaciones / Admin. - Fin / DTPDI
2. Admin. - Fin / TI
3. Admin. - Fin</t>
  </si>
  <si>
    <t>Alto</t>
  </si>
  <si>
    <t>1 (4)'!A1</t>
  </si>
  <si>
    <t>Reducir las brechas de competencias a través de un Programa de capacitación</t>
  </si>
  <si>
    <t>## Colaboradores Capacitados
-----------------------------------------
## Colaboradores con necesidad de capacitación</t>
  </si>
  <si>
    <t>1. DEJ / Comercial / Operaciones / Admin. - Fin / DTPDI
3. Admin. - Fin</t>
  </si>
  <si>
    <t>Externas</t>
  </si>
  <si>
    <t>Beneficiarios</t>
  </si>
  <si>
    <r>
      <rPr>
        <b/>
        <sz val="16"/>
        <color theme="1"/>
        <rFont val="Calibri"/>
        <family val="2"/>
        <scheme val="minor"/>
      </rPr>
      <t xml:space="preserve">Becas                    </t>
    </r>
    <r>
      <rPr>
        <sz val="16"/>
        <color theme="1"/>
        <rFont val="Calibri"/>
        <family val="2"/>
        <scheme val="minor"/>
      </rPr>
      <t xml:space="preserve"> A;B;C;E.             Becas Técnicas.</t>
    </r>
  </si>
  <si>
    <t>Colocar 80% de los recursos en carreras técnicas STEM. Becas A;B;C;E.  Becas Técnicas.</t>
  </si>
  <si>
    <t>1 (5)'!A1</t>
  </si>
  <si>
    <t>Ejecutar el mayor cantidad de recursos disponibles en los diferentes tipos de Becas y Carreras técnicas STEM</t>
  </si>
  <si>
    <t>%% Recursos Colocados
---------------------------------------
%% Recursos Disponibles</t>
  </si>
  <si>
    <t xml:space="preserve">1. Operaciones / DTPDI
3. </t>
  </si>
  <si>
    <t>Moderado</t>
  </si>
  <si>
    <r>
      <rPr>
        <b/>
        <sz val="16"/>
        <color theme="1"/>
        <rFont val="Calibri"/>
        <family val="2"/>
        <scheme val="minor"/>
      </rPr>
      <t>Créditos</t>
    </r>
    <r>
      <rPr>
        <sz val="16"/>
        <color theme="1"/>
        <rFont val="Calibri"/>
        <family val="2"/>
        <scheme val="minor"/>
      </rPr>
      <t xml:space="preserve"> Universitarios 100% Rembolsables</t>
    </r>
  </si>
  <si>
    <t>Colocar 80% de los recursos en carreras STEM.                                                                                                         De los Créditos Universitarios 100% Rembolsables.</t>
  </si>
  <si>
    <t>1 (6)'!A1</t>
  </si>
  <si>
    <t>Ejecutar el mayor %% de recursos disponibles en los diferentes tipos de Becas y Carreras técnicas STEM</t>
  </si>
  <si>
    <t>1. Operaciones / DTPDI
3. Admin. - Fin</t>
  </si>
  <si>
    <t>Proyectos</t>
  </si>
  <si>
    <t>NR</t>
  </si>
  <si>
    <t>Colocar 80% de los recursos en proyectos de tecnología, ambientales, eficiencia y/o automatización de procesos productivos. Proyectos NR.</t>
  </si>
  <si>
    <t>1 (7)'!A1</t>
  </si>
  <si>
    <t>Ejecutar el mayor %% de recursos en proyectos de tecnología, ambientales, eficiencia y/o automatización de procesos productivos</t>
  </si>
  <si>
    <t>RR</t>
  </si>
  <si>
    <t>Colocar 80% de los recursos en proyectos de tecnología, ambientales, eficiencia y/o automatización de procesos productivos. Proyectos RR.</t>
  </si>
  <si>
    <t>1 (8)'!A1</t>
  </si>
  <si>
    <t>Ejecutar el mayor %%  de los recursos en proyectos de tecnología, ambientales, eficiencia y/o automatización de procesos productivos</t>
  </si>
  <si>
    <t>Concesionarios</t>
  </si>
  <si>
    <t xml:space="preserve">Modernizar y mantener las instalaciones del Depósito Libre Comercial de Golfito.  </t>
  </si>
  <si>
    <t>1 (9)'!A1</t>
  </si>
  <si>
    <t>Implementar un  PMINFR, interviniendo el mayor ## m2 del DLCG- que permitan modernizar las instalaciones.</t>
  </si>
  <si>
    <t xml:space="preserve">m2 intervenidos
---------------------------------------------
m2 del DLCG identificados para intervención </t>
  </si>
  <si>
    <t>1. Comercial.
3. Admin. - Fin</t>
  </si>
  <si>
    <t>Compradores</t>
  </si>
  <si>
    <t>Ser percibido por los clientes como el Centro Comercial  (DLCG) que vende productos de calidad, que superan sus expectativas, con los mejores precios del país. 0% -IVA.</t>
  </si>
  <si>
    <t>1 (10)'!A1</t>
  </si>
  <si>
    <t>Implementar  estrategias de Mercadeo,  mejorar la oferta de productos, valorizar el concepto de 0% IVA. Que sean percibidos por sus clientes.</t>
  </si>
  <si>
    <t>Cantidad de visitantes que consideran los precios bajos
-----------------------------
Cantidad de visitantes</t>
  </si>
  <si>
    <t xml:space="preserve">1. Comercial / MK
3. Admin. - Fin
</t>
  </si>
  <si>
    <t>Atender la demanda de servicios insatisfechos, brindado soluciones ágiles y oportunas.</t>
  </si>
  <si>
    <t>1 (11)'!A1</t>
  </si>
  <si>
    <t>Establecer un programa de contingencia a las demandas insatisfechas planteados por los clientes, que brinde soluciones ágiles y oportunas.</t>
  </si>
  <si>
    <t>Cantidad de demandas atendidas
--------------------------------------------
Cantidad de demandas insatisfechas planteadas</t>
  </si>
  <si>
    <t xml:space="preserve">1. DEJ / Comercial / MK
3. Admin. - Fin
</t>
  </si>
  <si>
    <t>Ejecutar Diagnóstico / Diagnóstico Definido</t>
  </si>
  <si>
    <t>Ejecutar Plan de Mejora / Plan de Mejora  Definido</t>
  </si>
  <si>
    <t>1.2</t>
  </si>
  <si>
    <t>1.3</t>
  </si>
  <si>
    <t>Formular plan de mejora del Clima Organizacional.</t>
  </si>
  <si>
    <t>Evaluar resultados del Clima Organizacional.</t>
  </si>
  <si>
    <t>Estado</t>
  </si>
  <si>
    <t>Vencida (&gt;0)</t>
  </si>
  <si>
    <t>En tiempo (=0)</t>
  </si>
  <si>
    <t>Local</t>
  </si>
  <si>
    <t>Holgura (&lt;0)</t>
  </si>
  <si>
    <t>OBJETIVO ESTRATÉGICO</t>
  </si>
  <si>
    <t>Producto</t>
  </si>
  <si>
    <t>Peso actividad</t>
  </si>
  <si>
    <t>Actividad</t>
  </si>
  <si>
    <t>Fecha Inicio 
(Programado)</t>
  </si>
  <si>
    <t>Fecha Fin (Programado)</t>
  </si>
  <si>
    <t>Plazo Programado</t>
  </si>
  <si>
    <t>Plazo Real</t>
  </si>
  <si>
    <t>Fecha de Finalización (Real)</t>
  </si>
  <si>
    <t>Meta Trimestral
(% Programado)</t>
  </si>
  <si>
    <t>Cumplimiento Real                              
(% Ejecutado de Avance)</t>
  </si>
  <si>
    <t>Brecha de Cumplimiento 
(% Trimestral)</t>
  </si>
  <si>
    <t>Brecha de Cumplimiento 
(% Acumulado)</t>
  </si>
  <si>
    <t>Cumplimiento Real Acumulado Anual</t>
  </si>
  <si>
    <t>OBSERVACIONES  I TRIMESTRE
(Factores que  han influido de forma positiva o negativa en la ejecución)</t>
  </si>
  <si>
    <t>OBSERVACIONES  II TRIMESTRE
(Factores que  han influido de forma positiva o negativa en la ejecución)</t>
  </si>
  <si>
    <t>OBSERVACIONES  III TRIMESTRE
(Factores que  han influido de forma positiva o negativa en la ejecución)</t>
  </si>
  <si>
    <t>OBSERVACIONES  IV TRIMESTRE
(Factores que  han influido de forma positiva o negativa en la ejecución)</t>
  </si>
  <si>
    <t>Factores Éxito</t>
  </si>
  <si>
    <t>Factores Limitantes</t>
  </si>
  <si>
    <t>Cumplimiento del proceso</t>
  </si>
  <si>
    <t>Análisis del producto</t>
  </si>
  <si>
    <t>Realizar diagnostico de clima organizacional</t>
  </si>
  <si>
    <t>Institución</t>
  </si>
  <si>
    <t>Judesur</t>
  </si>
  <si>
    <t>UPI</t>
  </si>
  <si>
    <t>Productos</t>
  </si>
  <si>
    <t>Responsables</t>
  </si>
  <si>
    <t>1.1</t>
  </si>
  <si>
    <t>1. COLABORADORES - CLIENTES</t>
  </si>
  <si>
    <t>2.2</t>
  </si>
  <si>
    <t>Diagnosticar que procesos son críticos en cada Departamento.</t>
  </si>
  <si>
    <t>Formular plan de automatización de las operaciones</t>
  </si>
  <si>
    <t>Evaluar resultados de la automatización de las operaciones críticas en cada Departamento.</t>
  </si>
  <si>
    <t>Contribuir a la planificación estratégica y el ordenamiento institucional, mediante un SOFTWARE  de medición de indicadores que permitan el logro de los objetivos.</t>
  </si>
  <si>
    <t>Diseñar e Implementar Plan Estratégico de TIC</t>
  </si>
  <si>
    <t>## Procesos Automatizados. / ## Procesos Determinados.</t>
  </si>
  <si>
    <t>## Procesos mejorados. / ## Procesos Determinados.</t>
  </si>
  <si>
    <t>SOFTWARE Implementado. / SOFTWARE  Definido.</t>
  </si>
  <si>
    <t>Plan Ejecutado. / Plan Definido.</t>
  </si>
  <si>
    <t>Unidad:</t>
  </si>
  <si>
    <t>Formular plan de compras del suministro de papel anual.</t>
  </si>
  <si>
    <t>Formular plan de digitalización de expedientes.</t>
  </si>
  <si>
    <t xml:space="preserve">## resmas de papel compradas /
## resmas de papel definido, </t>
  </si>
  <si>
    <t>DEJ / Comercial / Proveeduría/ Operaciones / Admin. - Fin / TI / DTPDI</t>
  </si>
  <si>
    <t>Admin/ FIN / RRHH./ DTPDI</t>
  </si>
  <si>
    <t>1.3.3</t>
  </si>
  <si>
    <t>1.3.4</t>
  </si>
  <si>
    <t>1.4</t>
  </si>
  <si>
    <t>1.4.3</t>
  </si>
  <si>
    <t>1.4.4</t>
  </si>
  <si>
    <t>Mejoramiento de las capacidades técnicas del Recurso Humano para la gestión de Proyectos.</t>
  </si>
  <si>
    <t>Formular plan de actualización profesional continua.</t>
  </si>
  <si>
    <t>## Cursos llevados.
-----------------------------------------
## Cursos disponibles.</t>
  </si>
  <si>
    <t>Aumentar el nivel de las destrezas técnicas y blandas de los colaboradores.</t>
  </si>
  <si>
    <t>2. BENEFICIARIOS (BECAS-CREDITOS-PROYECTOS)</t>
  </si>
  <si>
    <t>Otorgamiento de Becas Tipo A y Técnicas por condición Socioecómica</t>
  </si>
  <si>
    <t xml:space="preserve">Otorgamiento de Becas Tipo  B;C;E; </t>
  </si>
  <si>
    <t>Otorgamiento de Becas Educación Técnica.</t>
  </si>
  <si>
    <t>Actualización de procedimientos, directrices y políticas de formulación, ejecución, seguimiento y control de Proyectos y su gestión</t>
  </si>
  <si>
    <t>%% de becas otorgadas en condición de pobreza extrema/ Disponibilidad de Recursos</t>
  </si>
  <si>
    <t>%% de becas otorgadas / Disponibilidad de Recursos</t>
  </si>
  <si>
    <t>## Procedimientos, directrices y políticas aprobadas e implementadas / ## Procedimientos, directrices y políticas definidas.</t>
  </si>
  <si>
    <t>Operaciones / DTPDI / Admin. - Fin</t>
  </si>
  <si>
    <t>Otorgamiento de Créditos Universitarios 100% Rembolsables.</t>
  </si>
  <si>
    <t>Promocionar nuevo enfoque de colocación de recursos en financiamiento Universitarios.</t>
  </si>
  <si>
    <t>Colocar Proyectos No Reembolsables en proyectos de tecnología, ambientales, socioproductivos.</t>
  </si>
  <si>
    <t>Alianzas y articulaciones estratégicas públicas y privadas, para la formulación y desarrollo de Proyectos en los cantones de influencia de JUDESUR.</t>
  </si>
  <si>
    <t>%% de Proyectos NR- aprobados / Recursos  Disponibles.</t>
  </si>
  <si>
    <t>## Alianzas ejecutadas / ## Alianzas desarrollas.</t>
  </si>
  <si>
    <t xml:space="preserve">Definición de Cartera de Proyectos para su priorización de acuerdo a la normativa aplicable. </t>
  </si>
  <si>
    <t>Determinar técnica, administrativa y legalmente el finiquito de los proyectos de los periodos del  2000 al 2016</t>
  </si>
  <si>
    <t xml:space="preserve">Fiscalización de Proyectos (NR - REE)  de acuerdo a la normativa aplicable. </t>
  </si>
  <si>
    <t>## Proyectos Ejecutado / ## Proyectos enlistados.</t>
  </si>
  <si>
    <t>## Entes Idóneos / ## Finiquitos por realizar.</t>
  </si>
  <si>
    <t>## Fiscalizaciones ejecutadas / ## Proyectos por fiscalizar.</t>
  </si>
  <si>
    <t xml:space="preserve">3. CLIENTES (COMPRADORES-CONSECIONARIOS) </t>
  </si>
  <si>
    <t>3.1</t>
  </si>
  <si>
    <t>## m2 intervenidos / ##m2 del DLCG identificados</t>
  </si>
  <si>
    <t>Fideicomiso ejecutado /Fidecomiso</t>
  </si>
  <si>
    <t>Plan Acción ejecutado  /  Plan Acción.</t>
  </si>
  <si>
    <t>Comercial / DEJ /Proveeduría/Admin. - Fin  / DTPDI</t>
  </si>
  <si>
    <t>Implementar un  Plan Maestro de Infraestructura, que permita modernizar las instalaciones.</t>
  </si>
  <si>
    <t>Implementar un  Fideicomiso construcción de Locales afectados por siniestro.</t>
  </si>
  <si>
    <t>Implementar un plan acción en conjunto con  los concesionarios, que fortalezca la mejora continua.</t>
  </si>
  <si>
    <t>3.2</t>
  </si>
  <si>
    <t>Definir la herramienta (Diagnostico, Encuesta, Formulario, Estadio de mercado)a utilizar para determinar el estado actual la percepción de precios</t>
  </si>
  <si>
    <t>Implementar un  Plan de Medios, en comunicación, prensa, radio, TV, Redes Sociales. ATL-BTL.</t>
  </si>
  <si>
    <t>%% herramienta ejecutada /  ## Clientes Consultados</t>
  </si>
  <si>
    <t>Diagnostico ejecutado /  ## Clientes Consultados</t>
  </si>
  <si>
    <t>Plan ejecutado /  ## Clientes Consultados</t>
  </si>
  <si>
    <t>80%</t>
  </si>
  <si>
    <t>10%</t>
  </si>
  <si>
    <t>3.3</t>
  </si>
  <si>
    <t>Contratación, profesional SC-1A-  en Servicio al Cliente, que responda a las consultas s por los clientes. Presencial o digitalmente,</t>
  </si>
  <si>
    <t xml:space="preserve">Restablecer la unidad de Contraloría de Servicios,  que responda a las necesidades del Cliente, </t>
  </si>
  <si>
    <t>1</t>
  </si>
  <si>
    <t>Comercial / MK /Admin. - Fin  / DTPDI</t>
  </si>
  <si>
    <t>%% de Créditos Universitarios 100% Rembolsables otorgadas / Disponibilidad de Recursos</t>
  </si>
  <si>
    <t>## Carreras Financiadas / Carreas definidas como demandantes en la Zona Sur.</t>
  </si>
  <si>
    <t>70%</t>
  </si>
  <si>
    <t>30%</t>
  </si>
  <si>
    <r>
      <t xml:space="preserve">Estado 
</t>
    </r>
    <r>
      <rPr>
        <b/>
        <sz val="16"/>
        <rFont val="Calibri"/>
        <family val="2"/>
        <scheme val="minor"/>
      </rPr>
      <t>(Cualitativo)</t>
    </r>
  </si>
  <si>
    <r>
      <t xml:space="preserve">Estado </t>
    </r>
    <r>
      <rPr>
        <b/>
        <sz val="16"/>
        <rFont val="Calibri"/>
        <family val="2"/>
        <scheme val="minor"/>
      </rPr>
      <t>(Cuantitativo)</t>
    </r>
  </si>
  <si>
    <t xml:space="preserve">Descripción </t>
  </si>
  <si>
    <t>RECURSOS PRESUPUESTARIOS</t>
  </si>
  <si>
    <t>Ejecución  %              I trimestre</t>
  </si>
  <si>
    <t>Ejecución %               II trimestre</t>
  </si>
  <si>
    <t>Ejecución %                III trimestre</t>
  </si>
  <si>
    <t>Ejecución %               VI trimestre</t>
  </si>
  <si>
    <t>Otorgar 2 Becas Tipo E en el Periodo 2024</t>
  </si>
  <si>
    <t>Otorgar 5 Becas Tipo D en el Periodo 2024</t>
  </si>
  <si>
    <t>Implementación del portafolio de proyectos 2024-2028</t>
  </si>
  <si>
    <t>Presentación oficial de las perfiles de proyecto de los entes ejecutores ante el departamento de operaciones</t>
  </si>
  <si>
    <t>Se refiere a las perfiles de proyectos presentados de manera oficial, completa y en cumplimiento de  los requisitos del reglamento general de financiamiento, por parte de los entes ejecutores ante el departamento de operaciones.</t>
  </si>
  <si>
    <t>Cantidad de proyectos que cumplan con los requisitos del reglamento/Cantidad de proyectos asesorados</t>
  </si>
  <si>
    <t>Otorgar 1 proyecto reembolsables para el periodo 2024</t>
  </si>
  <si>
    <t>Falta de contenido presupuestario</t>
  </si>
  <si>
    <t xml:space="preserve">No Reembolsable para estudiantes de secundaria de escasos recursos económicos residentes en los cinco cantones de la Zona Sur establecidos en la Ley     Nº 9356 y que cumplan lo establecido en el artículo Nº 53 del  Reglamento General de Financiamiento de JUDESUR.
</t>
  </si>
  <si>
    <t>Premio a la Excelencia: No Reembolsables anuales, para los estudiantes de secundaria con el mejor promedio de notas en cada cantón. Para estos beneficiarios el promedio a obtener deberá ser no menor a 95, en caso de presentarse empate entre estudiantes se otorgará el premio a ambos estudiantes. El monto de esta beca será de acuerdo al nivel académico que cursó el beneficiario en el cual se le otorgó la categoría de mejor promedio del cantón que corresponda.</t>
  </si>
  <si>
    <t>Beca Deportiva: No Reembolsable anual, para los estudiantes de secundaria residentes y matriculados en alguno de los Colegio ubicados en cualquiera de los cantones de injerencia geográfica de JUDESUR a saber Golfito, Corredores, Coto Brus, Osa y Buenos Aires; que hayan sido ganadores del primer lugar a nivel nacional, en alguna categoría de los Juegos Deportivos Nacionales organizados por el Instituto Costarricense del Deporte y la Recreación (ICODER).</t>
  </si>
  <si>
    <t>Premio Pre-Universitario: premio para los estudiantes vecinos de los cantones de Golfito, Corredores, Coto Brus, Osa, Buenos Aires que obtengan los promedios cantonales más altos en los exámenes de admisión de las Universidades Públicas</t>
  </si>
  <si>
    <t>Premio a la excelencia del sector indígena: premio para los estudiantes matriculados en colegios ubicados en territorios indígenas que obtengan el mejor promedio entre todos los colegios de la región de influencia de JUDESUR.</t>
  </si>
  <si>
    <t>Financiamientos 100% reembolsables otorgados a estudiantes de carreras universitarios a nivel de grado y posgrados  que califiquen de acuerdo a los parámetros establecidos en el artículo 8º del presente reglamento.</t>
  </si>
  <si>
    <t>Colocar 80% de los recursos en proyectos de tecnología, ambientales, eficiencia y/o automatización de procesos productivos. Proyectos R.</t>
  </si>
  <si>
    <t>Cuestionario realizado/cuestionario ejecutado</t>
  </si>
  <si>
    <t>Tabulación de información del cuestionario de clima organizacional</t>
  </si>
  <si>
    <t>Cuestionario aplicado/cuestionario tabulado</t>
  </si>
  <si>
    <t>Evaluar los resultados del cuestionario de clima organizacional</t>
  </si>
  <si>
    <t>Revisar los resultados de cuestionario de clima organizacional</t>
  </si>
  <si>
    <t>Elaboración del plan de capacitación de clima organizacional</t>
  </si>
  <si>
    <t>Presentar cronograma de plan de capacitación y se genera el plan de capacitación para la institución en clima organizacional</t>
  </si>
  <si>
    <t>Cronograma de capacitación presentado/cronograma ejecutado</t>
  </si>
  <si>
    <t>Plan de capacitación realizado/plan de capacitación ejecutado</t>
  </si>
  <si>
    <t>Gestión de capital humano</t>
  </si>
  <si>
    <t>TI</t>
  </si>
  <si>
    <t>Formular plan de automatización de las operaciones con el comité director del proyecto SIAF</t>
  </si>
  <si>
    <t>Evaluar resultados de la automatización de las operaciones críticas en cada Departamento con el comité director del proyecto SIAF</t>
  </si>
  <si>
    <t>Propuesta de modulo realizada/Propuesta de modulo revisada</t>
  </si>
  <si>
    <t>Diseñar del Plan Estratégico de TIC</t>
  </si>
  <si>
    <t>Diseño presentado/diseño definido</t>
  </si>
  <si>
    <t>UPI/TI</t>
  </si>
  <si>
    <t>Digitalización de los formularios y modificación de los procedimientos para reducir el uso de papel</t>
  </si>
  <si>
    <t>Digitalización de los formularios y modificación de los procedimientos para reducir el uso de papel, incluir en los procedimientos para digitalizar.</t>
  </si>
  <si>
    <t>Archivo institucional</t>
  </si>
  <si>
    <t>Orientar la gestión de recuperación de ingresos para el cumplimiento de  disminución de mora, con la consideración del tratamiento diferenciado entre la cartera de créditos universitarios y créditos para el desarrollo.</t>
  </si>
  <si>
    <t>Orientar la gestión de recuperación a los estándares de las industrias relacionadas, con la consideración del tratamiento diferenciado entre la cartera de créditos universitarios y créditos para el desarrollo.</t>
  </si>
  <si>
    <t>Lograr un nivel de mora de la cartera total de crédito mayor igual a 90 días por debajo del 3%</t>
  </si>
  <si>
    <t>Porcentaje de Mora menor o igual al 3%.</t>
  </si>
  <si>
    <t>Porcentaje  de Mora cero días de atraso</t>
  </si>
  <si>
    <t>Lograr que la cartera total se encuentre en un 70% al día, es decir a cero días de atraso.</t>
  </si>
  <si>
    <t>Unidad de cobro</t>
  </si>
  <si>
    <t>Implementación  y Control del cobro y Atención de la Morosidad de los Alquileres y Concesiones del DLCG</t>
  </si>
  <si>
    <t>Cumplir con la implementación de las normas de acuerdo a los cronogramas establecidos con Contabilidad Nacional</t>
  </si>
  <si>
    <t>Tener Estados financieros de  acuerdo a las Normas Internaciones con el fin d optar por posibles financiamientos para el desarrollo de proyectos de inversión.</t>
  </si>
  <si>
    <t>95% de implementación de acuerdo al seguimiento de evaluación según cuestionario de Contabilidad Nacional</t>
  </si>
  <si>
    <t>Contabilidad</t>
  </si>
  <si>
    <t xml:space="preserve">Seguimiento y control del Fideicomiso </t>
  </si>
  <si>
    <t xml:space="preserve">Ejecución del fideicomiso para el inicio de la construcción de 8 locales comerciales </t>
  </si>
  <si>
    <t>Inicio de la construcción de 8 locales</t>
  </si>
  <si>
    <t>Director ejecutivo</t>
  </si>
  <si>
    <t>Contratación de  Servicios de Mantenimiento de Instalaciones del DLCG</t>
  </si>
  <si>
    <t>Contratación de  Servicios de Limpieza y Jardinería de Instalaciones del DLCG</t>
  </si>
  <si>
    <t>Elaboración de formulario de especificaciones técnicas en el SICOP para la  contratación Mantenimiento Preventivo y Correctivo de la Planta Eléctrica del DLCG</t>
  </si>
  <si>
    <t>Elaboración de formulario de especificaciones técnicas en el SICOP para la  contratación Concesión de Locales Comerciales DLCG</t>
  </si>
  <si>
    <t xml:space="preserve">Elaboración e Implantación del Plan de Mercadeo y Publicidad del D.L.C.G. </t>
  </si>
  <si>
    <t>JUDESUR</t>
  </si>
  <si>
    <t>PLAN OPERATIVO INSTITUCIONAL 2024</t>
  </si>
  <si>
    <t>Presupuesto 2024</t>
  </si>
  <si>
    <t>Centro de costos</t>
  </si>
  <si>
    <t xml:space="preserve">Descripción de cuenta </t>
  </si>
  <si>
    <t>Realizar estudio previo a la instalación para la automatización del sistema de parqueos</t>
  </si>
  <si>
    <t>Jefatura Comercial</t>
  </si>
  <si>
    <t>Remodelación de baterías sanitarias del DLCG</t>
  </si>
  <si>
    <t>Remodelar las baterías sanitarias del DLCG</t>
  </si>
  <si>
    <t>Especificaciones técnicas formuladas / Proceso inscrito en SICOP</t>
  </si>
  <si>
    <t xml:space="preserve">Número de gestiones realizadas </t>
  </si>
  <si>
    <t xml:space="preserve">Contrato ejecutado </t>
  </si>
  <si>
    <t>Realizar una encuesta para medir la demanda de servicios insatisfechos en el DLCG</t>
  </si>
  <si>
    <t>Falta de presupuesto</t>
  </si>
  <si>
    <t>R-CCC-3.1.1</t>
  </si>
  <si>
    <t>R-CCC-3.1.2</t>
  </si>
  <si>
    <t>R-CCC-3.1.3</t>
  </si>
  <si>
    <t>R-CCC-3.1.4</t>
  </si>
  <si>
    <t>R-CCC-3.1.5</t>
  </si>
  <si>
    <t>R-CCC-3.1.6</t>
  </si>
  <si>
    <t>R-CCC-3.1.7</t>
  </si>
  <si>
    <t>R-CCC-3.1.8</t>
  </si>
  <si>
    <t>R-CCC-3.1.9</t>
  </si>
  <si>
    <t>R-CCC-3.1.10</t>
  </si>
  <si>
    <t>R-CCC-3.1.11</t>
  </si>
  <si>
    <t>R-CCC-3.1.12</t>
  </si>
  <si>
    <t>R-CCC-3.1.13</t>
  </si>
  <si>
    <t>R-CCC-3.1.14</t>
  </si>
  <si>
    <t>R-CCC-3.1.15</t>
  </si>
  <si>
    <t>R-CCC-3.2.1</t>
  </si>
  <si>
    <t>R-CCC-3.2.2</t>
  </si>
  <si>
    <t>R-CCC-3.2.3</t>
  </si>
  <si>
    <t>R-CCC-3.2.4</t>
  </si>
  <si>
    <t>R-CCC-3.2.5</t>
  </si>
  <si>
    <t>CCC-3.3.3</t>
  </si>
  <si>
    <t>CCC-3.3.4</t>
  </si>
  <si>
    <t>CCC-3.3.5</t>
  </si>
  <si>
    <t>4. CONTRALORIA DE SERVICIOS</t>
  </si>
  <si>
    <t>Traslado a las unidades o jefaturas correspondientes, para lo cual se otorga un plazo de 5 días hábiles para su respuesta o descargo</t>
  </si>
  <si>
    <t>En el plazo máximo de 10 años esta Contraloría debe dar respuesta al usuario que interpuso la gestión</t>
  </si>
  <si>
    <t>Herramienta ejecutada / Clientes Consultados</t>
  </si>
  <si>
    <t>Plan realizado e implementado</t>
  </si>
  <si>
    <t>NA</t>
  </si>
  <si>
    <t>Traslado a las unidades o jefaturas correspondientes, de las quejas o sugerencias</t>
  </si>
  <si>
    <t>Seguimiento queja o sugerencia, notificación al usuario,</t>
  </si>
  <si>
    <t xml:space="preserve">Recepción y registro de la queja o sugerencia </t>
  </si>
  <si>
    <t xml:space="preserve">Cantidad de registros de quejas o sugerencias recibidas y registradas </t>
  </si>
  <si>
    <t>Cantidad de quejas recibidas/cantidad de traslados</t>
  </si>
  <si>
    <t>Cantidad de quejas recibidas/cantidad de respuesta a usuarios</t>
  </si>
  <si>
    <t>Atención de quejas y sugerencias</t>
  </si>
  <si>
    <t>Seguimiento de recomendaciones enviadas a la administración activa de JUDESUR</t>
  </si>
  <si>
    <t>Recomendaciones emitidas a JUDESUR</t>
  </si>
  <si>
    <t>Cantidad de recomendaciones emitidas</t>
  </si>
  <si>
    <t>Aplicación de una encuesta al menos una vez al año, realizando todo el proceso que esto conlleva, desde la selección de la muestra hasta los informes de resultados de la encuestas y seguimiento de las recomendaciones que se emitan</t>
  </si>
  <si>
    <t>Encuesta aplicada/informe de resultados</t>
  </si>
  <si>
    <t xml:space="preserve"> Informe Anual de Labores correspondiente al año anterior</t>
  </si>
  <si>
    <t>Informe anual realizado y formalizado</t>
  </si>
  <si>
    <t>Objetivos estratégicos</t>
  </si>
  <si>
    <t>Realizar el estudio de mercado para la adquisición de licencias office profesional 2021 para la institución</t>
  </si>
  <si>
    <t xml:space="preserve">Estudio de mercado para la compra de licencias office profesional 2021 realizado </t>
  </si>
  <si>
    <t>Especificaciones técnicas formuladas / Proceso inscrito en SICOP para la sustitución de e canoas internas de los locales comerciales del DLCG.</t>
  </si>
  <si>
    <t>Realizar gestiones para la limpieza del canal sin nombre que limita al este y sur con el DLCG</t>
  </si>
  <si>
    <t>Proceso de contratación y adjudicación en el SICOP y la ejecución de los trabajos para el mantenimiento  preventivo y correctivo de la Planta Eléctrica del DLCG</t>
  </si>
  <si>
    <t xml:space="preserve">Elaboración de formulario de especificaciones técnicas en el SICOP para la  contratación del cambio de cubierta pasillos, locales comerciales y conexión </t>
  </si>
  <si>
    <t xml:space="preserve">Elaboración de formulario de especificaciones técnicas en el SICOP para la  contratación la limpieza de la planta de tratamiento de aguas residuales del DLCG. </t>
  </si>
  <si>
    <t xml:space="preserve">Elaboración de formulario de especificaciones técnicas en el SICOP para la  contratación limpieza de la planta de tratamiento de aguas residuales del DLCG. Formalizar la contratación </t>
  </si>
  <si>
    <t xml:space="preserve">Proceso de contratación y adjudicación en el SICOP y la ejecución de los trabajos para la limpieza de la planta de tratamiento de aguas residuales del DLCG. </t>
  </si>
  <si>
    <t>Elaboración de formulario de especificaciones técnicas en el SICOP para la  contratación del cambio de cubierta pasillos, locales comerciales y conexión. Presupuesto a incluir de acuerdo al porcentaje del 10% q corresponde de Ley para nuevos proyectos de infraestructura en el DLCG. Por un monto de ¢80 millones.</t>
  </si>
  <si>
    <t>Proceso de contratación y adjudicación en el SICOP y la ejecución de los trabajos para contratación del cambio de cubierta pasillos, locales comerciales y conexión. Presupuesto a incluir de acuerdo al porcentaje del 10% q corresponde de Ley para nuevos proyectos de infraestructura en el DLCG. ¢80 millones.</t>
  </si>
  <si>
    <t>Elaboración de formulario de especificaciones técnicas en el SICOP para la  contratación del las mejoras en sistemas estructurales (columnas-clavadores)</t>
  </si>
  <si>
    <t>Proceso de contratación y adjudicación en el SICOP y la ejecución de los trabajos para contratación del cambio de cubierta pasillos, locales comerciales y conexión (techados)</t>
  </si>
  <si>
    <t>Elaboración de formulario de especificaciones técnicas en el SICOP para la contratación del las mejoras en sistemas estructurales (columnas-clavadores) por mantenimiento correctivo de los pasillos</t>
  </si>
  <si>
    <t>Proceso de contratación y adjudicación en el SICOP y la ejecución de los trabajos para contratación  mejoras en sistemas estructurales (columnas-clavadores) de los pasillos del DLCG</t>
  </si>
  <si>
    <t>R-CCC-3.1.16</t>
  </si>
  <si>
    <t>R-CCC-3.1.17</t>
  </si>
  <si>
    <t>R-CCC-3.1.18</t>
  </si>
  <si>
    <t xml:space="preserve">Plantear el plan de capacitación para mejoras de la organización </t>
  </si>
  <si>
    <t>Realizar el estudio de mercado para la adquisición de licencias office profesional 2021 para la institución. Solicitar cotizaciones a los diferentes proveedores institucionales con el fin de determinar el precio de las licencias a adquirir</t>
  </si>
  <si>
    <t xml:space="preserve">Incorporar en SICOP el proceso para la adquisición de licencias office profesional 2021 para la institución </t>
  </si>
  <si>
    <t>Proceso adquisición de licencias office profesional 2021 para la institución ejecutado en SICOP</t>
  </si>
  <si>
    <t xml:space="preserve">Formulación de las especificaciones técnicas para adquisición de equipo de computo,  reloj marcador, internet de fibra óptica y migración de la base de datos del SIAF y conectividad a la nube, para la institución, </t>
  </si>
  <si>
    <t xml:space="preserve">Plantear las especificaciones técnicas para adquisición de equipo de computo y reloj marcador, internet de fibra óptica y migración de la base de datos del SIAF y conectividad a la nube, para la institución, </t>
  </si>
  <si>
    <t>Especificaciones técnicas para adquisición de equipo de computo y reloj marcador institucional presentadas.</t>
  </si>
  <si>
    <t xml:space="preserve">Realizar el estudio de mercado para la adquisición de adquisición de equipo de computo,   reloj marcador, internet de fibra óptica y migración de la base de datos del SIAF y conectividad a la nube, para la institución, </t>
  </si>
  <si>
    <t>Estudio de mercado para realizar la adquisición de adquisición de equipo de computo,  reloj marcador  y fibra óptica institucional</t>
  </si>
  <si>
    <t xml:space="preserve">Incorporar en SICOP el proceso para la adquisición de adquisición de equipo de computo,   reloj marcador, internet de fibra óptica y migración de la base de datos del SIAF y conectividad a la nube, para la institución, </t>
  </si>
  <si>
    <t>Proceso adquisición de adquisición de adquisición de equipo de computo,  reloj marcador  y fibra óptica institucional</t>
  </si>
  <si>
    <t>Cantidad de papel /cantidad de papel solicitado a proveeduría</t>
  </si>
  <si>
    <t>Cantidad de concesionarios en mora/notificación de atraso</t>
  </si>
  <si>
    <t>Crédito y cobro/Dpto. comercial.</t>
  </si>
  <si>
    <t>Dpto. Becas, crédito y proyectos</t>
  </si>
  <si>
    <t>Crédito otorgado a personas jurídicas, para proyectos productivos con la obligación de pagarlo, según las condiciones pactadas contractualmente.</t>
  </si>
  <si>
    <t>Implementar la herramienta del sistema de planificación sobre la inversión pública que permite tomar decisiones en la etapa de pre inversión e inversión, facilitando la preparación de los planes, programas y proyectos de inversión, racionalidad y consistencia en la asignación del presupuesto para cada vigencia.</t>
  </si>
  <si>
    <t>Nº de  proyectos ejecutados/cantidad de proyectos proyectados para el periodo 2024</t>
  </si>
  <si>
    <t>Asesoría y acompañamiento a los entes ejecutores con necesidades incluidas en el portafolio de proyectos 2024-2028</t>
  </si>
  <si>
    <t>Se refiere a las asesorías y acompañamientos de las iniciativas de proyectos priorizados para el ejercicio económico 2025, del portafolio de inversiones pública.</t>
  </si>
  <si>
    <t>Generar estudio de para la Instalación y Configuración de Equipo para Sistema de Automatización de Parqueos del  DLCG</t>
  </si>
  <si>
    <t>Estudio realizado/resultados del análisis para la automatización del sistema de parqueos</t>
  </si>
  <si>
    <t>Finalización de la remodelación de baterías sanitarias en el DLCG</t>
  </si>
  <si>
    <t>Elaboración de formulario de especificaciones técnicas en el SICOP para la sustitución de canoas internas de los locales comerciales del DLCG.</t>
  </si>
  <si>
    <t>Realizar proceso de contratación y adjudicación n el SICOP y la ejecución del proyecto  para la sustitución de canoas internas de los locales comerciales del DLCG.</t>
  </si>
  <si>
    <t>Proceso de adjudicación/Formalización del proceso adjudicado/Ejecución de las obras</t>
  </si>
  <si>
    <t>Realizar estudio para la instalación y Configuración de Equipo para Sistema de Vigilancia Electrónica en el DLCG</t>
  </si>
  <si>
    <t xml:space="preserve">Instalación y Configuración de Equipo para Sistema de Vigilancia Electrónica en el DLCG. Cámaras de vigilancia. </t>
  </si>
  <si>
    <t>Estudio realizado/resultados del análisis</t>
  </si>
  <si>
    <t>Cumplir necesidades extraordinarias por caída de cielo raso en la oficina central</t>
  </si>
  <si>
    <t>% de ejecución de gasto</t>
  </si>
  <si>
    <t>Elaboración de términos para la contratación de Servicios Técnicos - Profesionales para actualización de Plan de Gestión Ambiental y Plan de Emergencias del DLCG</t>
  </si>
  <si>
    <t>Elaborar los términos para la contratación de Servicios Técnicos - Profesionales para actualización de Plan de Gestión Ambiental y Plan de Emergencias del DLCG</t>
  </si>
  <si>
    <t xml:space="preserve">Elaboración de términos de contratación realizado y formalizado </t>
  </si>
  <si>
    <t>Contratación de Servicios Técnicos - Profesionales para actualización de Plan de Gestión Ambiental y Plan de Emergencias del DLCG</t>
  </si>
  <si>
    <t>contratación de Servicios Técnicos - Profesionales para actualización de Plan de Gestión Ambiental y Plan de Emergencias del DLCG</t>
  </si>
  <si>
    <t>Articulación con la comisión municipal de emergencias para la gestión de limpieza del canal que limita al este y sur con el DLCG.</t>
  </si>
  <si>
    <t>Proceso de adjudicación/Formalización del proceso adjudicado/ejecución del mantenimiento</t>
  </si>
  <si>
    <t>Realizar Diagnostico, de productos  por tipo, marca, preferencia, que son mas apetecidas por los clientes.</t>
  </si>
  <si>
    <t>Proceso de adjudicación/Formalización del proceso adjudicado/ejecución de la limpieza de la planta de tratamiento de aguas residuales</t>
  </si>
  <si>
    <t xml:space="preserve">Proceso de adjudicación/Formalización del proceso adjudicado/ejecución de la limpieza de la contratación del cambio de cubierta pasillo locales comerciales y conexión </t>
  </si>
  <si>
    <t>Proceso de contratación y adjudicación en el SICOP y la ejecución de los trabajos para contratación las mejoras en sistemas estructurales (columnas-clavadores) de los pasillos</t>
  </si>
  <si>
    <t>Proceso de adjudicación/Formalización del proceso adjudicado/ejecución de la limpieza de la contratación mejoras en sistemas estructurales (columnas-clavadores) de los pasillos del DLCG.</t>
  </si>
  <si>
    <t>Registro , control de quejas en base en Excel. Apertura de expediente.</t>
  </si>
  <si>
    <t xml:space="preserve">Determinar cuales procesos faltan para optimizar el sistema SIAF, mediante la realización de un diagnostico </t>
  </si>
  <si>
    <t>Realizar el diagnostico de procesos son críticos en cada Departamento</t>
  </si>
  <si>
    <t>Formular el plan de automatización de las operaciones</t>
  </si>
  <si>
    <t>Generar soporte técnico a la base de datos del SIAF</t>
  </si>
  <si>
    <t>Formulación de las especificaciones técnicas para adquisición de licencias de Office profesional 2021</t>
  </si>
  <si>
    <t>Plantear las especificaciones técnicas necesarias para la compra de licencias office profesional 2021</t>
  </si>
  <si>
    <t>Especificaciones formulados y presentadas para adquisición de licencias de Office profesional 2021.</t>
  </si>
  <si>
    <t xml:space="preserve">Elaboración seguimiento y control de recomendaciones, las cuales se basaran en procura de mejoras en los servicios brindados. También podrán basarse en quejas o inquietudes interpuestas por los usuarios de los servicios </t>
  </si>
  <si>
    <t xml:space="preserve">Encuesta evaluación  evaluar la percepción de los servicios brindados en la Institución </t>
  </si>
  <si>
    <t>Según requerimiento de MIDEPLAN las Contralorías de Servicios del Sistema Nacional de Contralorías de Servicios, deben presentar en el primer trimestre del año un informe anual de labores correspondiente al año anterior</t>
  </si>
  <si>
    <t>Responsable (s) del producto</t>
  </si>
  <si>
    <t>Código presupuestario</t>
  </si>
  <si>
    <t>Aplicar cuestionario de clima organizacional los funcionarios de Judesur.</t>
  </si>
  <si>
    <t>Aplicar cuestionario de clima organizacional a todo el personal a excepción del personal de auditoria</t>
  </si>
  <si>
    <t>Trasladar las respuestas que se entregaron en físico a un cuadro en Excel</t>
  </si>
  <si>
    <t xml:space="preserve">Plan de capacitación general de acuerdo a las necesidades de la organización </t>
  </si>
  <si>
    <t>Presentar la propuesta de ingreso de modulo al sistema SIAF para la sistematización del proceso de seguimiento de las actividades del plan estratégico y operativo</t>
  </si>
  <si>
    <t>Soporte a la base de datos del SIAF en los diferentes módulos del software.</t>
  </si>
  <si>
    <t>Cantidad solicitudes/cantidad de solicitudes resueltas</t>
  </si>
  <si>
    <t>Evaluar resultados del diagnóstico para la automatización de las operaciones críticas en cada Departamento.</t>
  </si>
  <si>
    <t>Presentar la propuesta del módulo de planificación instruccional para la medición del productos del proceso de planificación</t>
  </si>
  <si>
    <t xml:space="preserve">Realizar el estudio de mercado para la adquisición de adquisición de equipo de cómputo,   reloj marcador, internet de fibra óptica y migración de la base de datos del SIAF y conectividad a la nube, para la institución, </t>
  </si>
  <si>
    <t xml:space="preserve">Incorporar en SICOP el proceso para la adquisición de adquisición de equipo de cómputo,   reloj marcador, internet de fibra óptica y migración de la base de datos del SIAF y conectividad a la nube, para la institución, </t>
  </si>
  <si>
    <t xml:space="preserve">Cantidad de becas otorgadas a estudiantes en condición de pobreza extrema, pobreza básica y vulnerabilidad </t>
  </si>
  <si>
    <t>Otorgar 5  Becas Tipo B en el Periodo 2024</t>
  </si>
  <si>
    <t>Cantidad de becas otorgadas a premio a la excelencia</t>
  </si>
  <si>
    <t>Otorgar 5 Becas Tipo C en el Periodo 2024</t>
  </si>
  <si>
    <t>Cantidad de becas otorgadas a Beca Deportiva</t>
  </si>
  <si>
    <t>Cantidad de becas otorgadas: premio Pre-Universitario  que obtengan los promedios cantonales más altos en los exámenes de admisión de las Universidades Públicas</t>
  </si>
  <si>
    <t xml:space="preserve">Becas Técnicas consistirá en una ayuda económica o en especie para estudiantes de carreras técnicas que califiquen de acuerdo a los parámetros establecidos reglamento
</t>
  </si>
  <si>
    <t>Cantidad de Becas Técnicas para estudiantes de carreras técnicas</t>
  </si>
  <si>
    <t>Cantidad de becas premio a la excelencia del sector indigena</t>
  </si>
  <si>
    <t>Cantidad de financiamientos universitarios 100% reembolsables</t>
  </si>
  <si>
    <t>Cantidad de proyectos reembolsable otorgado</t>
  </si>
  <si>
    <t>01-04-08-01-01</t>
  </si>
  <si>
    <t>6,02,02,00</t>
  </si>
  <si>
    <t xml:space="preserve">Becas a terceras personas </t>
  </si>
  <si>
    <t>4,01,07,01</t>
  </si>
  <si>
    <t xml:space="preserve">Prestamos al sector privado Personas Financiamientos </t>
  </si>
  <si>
    <t>01-03-06-01-01</t>
  </si>
  <si>
    <t>4.01.07.04</t>
  </si>
  <si>
    <t>Prestamos al sector privado Cooperativas</t>
  </si>
  <si>
    <t>01-01-04-09-01</t>
  </si>
  <si>
    <t>1-04-02-00</t>
  </si>
  <si>
    <t>Servicios Juridicos</t>
  </si>
  <si>
    <t>0-01-01-00</t>
  </si>
  <si>
    <t>Sueldos para Cargos Fijos</t>
  </si>
  <si>
    <t>01.01.01.01.01</t>
  </si>
  <si>
    <t>1.07.01.00</t>
  </si>
  <si>
    <t>Actividades de capacitación</t>
  </si>
  <si>
    <t>N/A</t>
  </si>
  <si>
    <t>01.01.04.06.01</t>
  </si>
  <si>
    <t>1.08.08.00</t>
  </si>
  <si>
    <t>Mantenimiento y reparacion de equipo de computo y sistemas de informacion </t>
  </si>
  <si>
    <t>Servicios de desarrollo de sistemas informaticos</t>
  </si>
  <si>
    <t>Realizar Mejoras a la Base de Datos del SIAF</t>
  </si>
  <si>
    <t>Sede Región XXX</t>
  </si>
  <si>
    <t>01.02.05.06.01</t>
  </si>
  <si>
    <t>1.03.02</t>
  </si>
  <si>
    <t xml:space="preserve">Publicidad y Propaganda </t>
  </si>
  <si>
    <t>01.02.05.02.01</t>
  </si>
  <si>
    <t>1.04.06</t>
  </si>
  <si>
    <t xml:space="preserve">Servicios Generales </t>
  </si>
  <si>
    <t>5. DEPARTAMENTO TÉCNICO DE PLANIFICACIÓN</t>
  </si>
  <si>
    <t>6. UNIDAD DE PLANIFICACIÓN INSTITUCIONAL</t>
  </si>
  <si>
    <t>Plan Operativo Institucional (POI) elaborado.</t>
  </si>
  <si>
    <t xml:space="preserve">Programación Presupuestaria de los Programas Presupuestarios </t>
  </si>
  <si>
    <t>Formulación del módulo programático del anteproyecto de presupuesto del período, elaborado. MAPP actualizada.</t>
  </si>
  <si>
    <t>Evaluaciones trimestrales de ejecución del POI</t>
  </si>
  <si>
    <t>Informe trimestral por unidades ejecutado. Informes Semestrales de cumpliento de metas a JD realizado.</t>
  </si>
  <si>
    <t>Evaluación semestral de PEI</t>
  </si>
  <si>
    <t>Informe de seguimiento de metas del PEI 23-26</t>
  </si>
  <si>
    <t>Plantilla actualizada y enviada</t>
  </si>
  <si>
    <t>Seguimiento semestral PND</t>
  </si>
  <si>
    <t>Seguimiento semestral cumplimiento de metas y ejecución presupuestaria SIPP</t>
  </si>
  <si>
    <t>Información actualizada en el sistema SIPP</t>
  </si>
  <si>
    <t>Informes sobre el Sistema de Control Interno Institucional.</t>
  </si>
  <si>
    <t>Informes semestral gestión en Control Interno Institucional, elaborados y entregados.</t>
  </si>
  <si>
    <t>Seguimiento, actualización y reportes de los programas y proyectos en el Banco de Proyectos</t>
  </si>
  <si>
    <t>Actualizaciones y seguimientos realizados</t>
  </si>
  <si>
    <t>Plazo Real al día de hoy</t>
  </si>
  <si>
    <t>OBSERVACIONES EVALUACIÓN  I SEMESTRE
(Factores que  han influido de forma positiva o negativa en la ejecución)</t>
  </si>
  <si>
    <t>OBSERVACIONES EVALUACIÓN II SEMESTRE
(Factores que  han influido de forma positiva o negativa en la ejecución)</t>
  </si>
  <si>
    <t>E-CC-1.1.1</t>
  </si>
  <si>
    <t>E-CC-1.1.2</t>
  </si>
  <si>
    <t>E-CC-1.1.3</t>
  </si>
  <si>
    <t>E-CC-1.2.1</t>
  </si>
  <si>
    <t>E-CC-1.2.2</t>
  </si>
  <si>
    <t>E-CC-1.2.3</t>
  </si>
  <si>
    <t>E-CC-1.2.4</t>
  </si>
  <si>
    <t>E-CC-1.2.5</t>
  </si>
  <si>
    <t>E-CC-1.2.6</t>
  </si>
  <si>
    <t>E-CC-1.3.1</t>
  </si>
  <si>
    <t>E-CC-1.3.2</t>
  </si>
  <si>
    <t>E-CC-1.4.1</t>
  </si>
  <si>
    <t>E-CC-1.4.2</t>
  </si>
  <si>
    <t>E-BCP-2.1.1</t>
  </si>
  <si>
    <t>E-BCP-2.1.2</t>
  </si>
  <si>
    <t>E-BCP-2.1.3</t>
  </si>
  <si>
    <t>E-BCP-2.1.4</t>
  </si>
  <si>
    <t>E-BCP-2.2.1</t>
  </si>
  <si>
    <t>E-BCP-2.2.2</t>
  </si>
  <si>
    <t>E-BCP-2.3.1</t>
  </si>
  <si>
    <t>E-BCP-2.3.2</t>
  </si>
  <si>
    <t>E-BCP-2.4.1</t>
  </si>
  <si>
    <t>E-BCP-2.4.2</t>
  </si>
  <si>
    <t>E-BCP-2.4.3</t>
  </si>
  <si>
    <t>E-BCP-2.4.4</t>
  </si>
  <si>
    <t>E-BCP-2.4.5</t>
  </si>
  <si>
    <t>E-CO-3.1.1</t>
  </si>
  <si>
    <t>E-CO-3.1.2</t>
  </si>
  <si>
    <t>E-CO-3.1.3</t>
  </si>
  <si>
    <t>E-CO-3.2.1</t>
  </si>
  <si>
    <t>E-CO-3.2.2</t>
  </si>
  <si>
    <t>E-CO-3.2.3</t>
  </si>
  <si>
    <t>E-CO-3.3.1</t>
  </si>
  <si>
    <t>E-CO-3.3.2</t>
  </si>
  <si>
    <t>E-CO-3.3.3</t>
  </si>
  <si>
    <t>O-CC-1.1.1</t>
  </si>
  <si>
    <t>O-CC-1.1.2</t>
  </si>
  <si>
    <t>O-CC-1.1.3</t>
  </si>
  <si>
    <t>O-CC-1.1.4</t>
  </si>
  <si>
    <t>O-CC-1.1.5</t>
  </si>
  <si>
    <t>O-CC-1.2.1</t>
  </si>
  <si>
    <t>O-CC-1.2.2</t>
  </si>
  <si>
    <t>O-CC-1.2.3</t>
  </si>
  <si>
    <t>O-CC-1.2.4</t>
  </si>
  <si>
    <t>O-CC-1.2.5</t>
  </si>
  <si>
    <t>O-CC-1.2.6</t>
  </si>
  <si>
    <t>O-CC-1.2.7</t>
  </si>
  <si>
    <t>O-CC-1.2.8</t>
  </si>
  <si>
    <t>O-CC-1.2.9</t>
  </si>
  <si>
    <t>O-CC-1.2.10</t>
  </si>
  <si>
    <t>O-CC-1.2.11</t>
  </si>
  <si>
    <t>O-CC-1.2.12</t>
  </si>
  <si>
    <t>O-CC-1.2.13</t>
  </si>
  <si>
    <t>O-CC-1.3.1</t>
  </si>
  <si>
    <t>O-CC-1.4.1</t>
  </si>
  <si>
    <t>O-CC-1.4.2</t>
  </si>
  <si>
    <t>O-CC-1.4.3</t>
  </si>
  <si>
    <t>O-CC-1.4.4</t>
  </si>
  <si>
    <t>O-CC-1.4.5</t>
  </si>
  <si>
    <t>O-BCP- 2.1.1</t>
  </si>
  <si>
    <t>O-BCP- 2.1.2</t>
  </si>
  <si>
    <t>O-BCP- 2.1.3</t>
  </si>
  <si>
    <t>O-BCP- 2.1.4</t>
  </si>
  <si>
    <t>O-BCP- 2.1.5</t>
  </si>
  <si>
    <t>O-BCP- 2.1.6</t>
  </si>
  <si>
    <t>O-BCP- 2.1.7</t>
  </si>
  <si>
    <t>O-BCP- 2.1.8</t>
  </si>
  <si>
    <t>O-BCP- 2.1.9</t>
  </si>
  <si>
    <t>O-BCP- 2.1.10</t>
  </si>
  <si>
    <t>O-BCP- 2.1.11</t>
  </si>
  <si>
    <t>O-BCP- 2.1.12</t>
  </si>
  <si>
    <t>O-CO-3.1.1</t>
  </si>
  <si>
    <t>O-CO-3.1.2</t>
  </si>
  <si>
    <t>O-CO-3.1.3</t>
  </si>
  <si>
    <t>O-CO-3.1.4</t>
  </si>
  <si>
    <t>O-CO-3.1.5</t>
  </si>
  <si>
    <t>O-CO-3.1.6</t>
  </si>
  <si>
    <t>O-CO-3.1.7</t>
  </si>
  <si>
    <t>O-CO-3.1.8</t>
  </si>
  <si>
    <t>O-CO-3.1.9</t>
  </si>
  <si>
    <t>O-CO-3.1.10</t>
  </si>
  <si>
    <t>O-CO-3.1.11</t>
  </si>
  <si>
    <t>O-CO-3.1.12</t>
  </si>
  <si>
    <t>O-CO-3.1.13</t>
  </si>
  <si>
    <t>O-CO-3.1.14</t>
  </si>
  <si>
    <t>O-CO-3.1.15</t>
  </si>
  <si>
    <t>O-CO-3.1.16</t>
  </si>
  <si>
    <t>O-CO-3.1.17</t>
  </si>
  <si>
    <t>O-CO-3.1.18</t>
  </si>
  <si>
    <t>O-CO-3.2.1</t>
  </si>
  <si>
    <t>O-CO-3.3.1</t>
  </si>
  <si>
    <t>O-CO-3.3.2</t>
  </si>
  <si>
    <t>O-CS- 4.1.1</t>
  </si>
  <si>
    <t>O-CS- 4.1.2</t>
  </si>
  <si>
    <t>O-CS- 4.1.3</t>
  </si>
  <si>
    <t>O-CS- 4.1.4</t>
  </si>
  <si>
    <t>O-CS- 4.1.5</t>
  </si>
  <si>
    <t>O-CS- 4.1.6</t>
  </si>
  <si>
    <t>O-DT- 5.1.1</t>
  </si>
  <si>
    <t>O-DT- 5.1.2</t>
  </si>
  <si>
    <t>O-DT- 5.1.3</t>
  </si>
  <si>
    <t>O-DT- 5.1.4</t>
  </si>
  <si>
    <t>O-DT- 5.1.5</t>
  </si>
  <si>
    <t>O-DT- 5.1.6</t>
  </si>
  <si>
    <t>O-DT- 5.1.7</t>
  </si>
  <si>
    <t>O-UPI- 6.1.1</t>
  </si>
  <si>
    <t>O-UPI- 6.1.2</t>
  </si>
  <si>
    <t>O-UPI- 6.1.3</t>
  </si>
  <si>
    <t>O-UPI- 6.1.4</t>
  </si>
  <si>
    <t>O-UPI- 6.1.5</t>
  </si>
  <si>
    <t>O-UPI- 6.1.6</t>
  </si>
  <si>
    <t>O-UPI- 6.1.7</t>
  </si>
  <si>
    <t>O-UPI- 6.1.8</t>
  </si>
  <si>
    <t>Seguimiento a los compromisos de Becas de Secundaria tipo A de periodos anteriores</t>
  </si>
  <si>
    <t>Seguimiento a los compromisos de Becas Tecnicas de periodos anteriores</t>
  </si>
  <si>
    <t>Seguimiento a los compromisos de financiamientos Universitarios de periodos anteriores</t>
  </si>
  <si>
    <t>05.99.03.00</t>
  </si>
  <si>
    <t xml:space="preserve">Seguimiento y Control  de la Planificacion Institucional </t>
  </si>
  <si>
    <t>Cantidad de Objetivos Planteados / Cantidad de Objetivos Ejecutados</t>
  </si>
  <si>
    <t>Seguimiento, actualización y reportes de Disposiciones de CGR.</t>
  </si>
  <si>
    <t>Cantidad de Disposiciones de CGR / Cantidad de Disposiciones de CGR, cumplidas.</t>
  </si>
  <si>
    <t>Actualización de procedimientos, directrices y políticas de formulación, ejecución.</t>
  </si>
  <si>
    <t>Cantidad de procedimientos, directrices y políticas / Cantidad de procedimientos, directrices y políticas actualizadas.</t>
  </si>
  <si>
    <t>Fiscalización de Proyectos Desarrollo</t>
  </si>
  <si>
    <t>Cantidad de Proyectos por fiscalizar/Nº de  proyectos fizcalizados</t>
  </si>
  <si>
    <t>Fiscalización de Becas Estudiantiles</t>
  </si>
  <si>
    <t>Cantidad de  Becas Estudiantiles/ Nº de Becas Estudiantiles  fiscalizadas</t>
  </si>
  <si>
    <t xml:space="preserve">Tramite y Fiscalización de Becas Estudios Técnicos </t>
  </si>
  <si>
    <t>Cantidad de  Becas Estudios Técnicos recibidas / Nº de Becas Estudios Técnicos fiscalizados y tramitados</t>
  </si>
  <si>
    <t xml:space="preserve">Tramite y Fiscalización de Créditos Universitarios </t>
  </si>
  <si>
    <t>Cantidad de Créditos Universitarios recibidos / Nº de Créditos Universitarios  fiscalizados y tramitados</t>
  </si>
  <si>
    <t>O-CO-3.1.19</t>
  </si>
  <si>
    <t>O-CO-3.1.20</t>
  </si>
  <si>
    <t>Seguimento a la Contratación de Servicios Técnicos de Laboratorio de la Planta de tratamiento de aguas residuales</t>
  </si>
  <si>
    <t>Presupuesto Asignado/Presupuesto Ejecutado</t>
  </si>
  <si>
    <t>Continuidad de los Servicios de Seguridad y Vigilancia de las Instalaciones del DLCG</t>
  </si>
  <si>
    <t>01 02 05 05 01</t>
  </si>
  <si>
    <t>1.04.99</t>
  </si>
  <si>
    <t>Otros Servcios de gestion y apoyo</t>
  </si>
  <si>
    <t>Servcios Generales</t>
  </si>
  <si>
    <t>Otras construcciones, adiciones y mejoras</t>
  </si>
  <si>
    <t>5.02.99</t>
  </si>
  <si>
    <t>O-BCP- 2.1.13</t>
  </si>
  <si>
    <t>Otorgar 5 proyectos no reembolsables para el periodo 2024</t>
  </si>
  <si>
    <t>Nº de  proyectosejecutados/cantidad de proyectos proyectados para el periodo 2024</t>
  </si>
  <si>
    <t>7,03,01</t>
  </si>
  <si>
    <t>P. INICIAL</t>
  </si>
  <si>
    <t xml:space="preserve">P. EXTRAORDINARIO 1 </t>
  </si>
  <si>
    <t>P. EXTRAORDINARIO 2</t>
  </si>
  <si>
    <t>01.01.04.06.00</t>
  </si>
  <si>
    <t>Activos intangibles</t>
  </si>
  <si>
    <t>Normalmente las recomendaciones surgen a raíz de los resultados obtenidos a partir de la encuesta de satisfacción y en estos momentos no se ha aplicado la misma, puesto que es una meta del segundo semestre.</t>
  </si>
  <si>
    <t>Según lo indicado en la Ley No. 9158Ley Reguladora del Sistema Nacional de Contralorías de Servicios, la fecha límite era el pasado 31 de marzo; sin embargo por retrasos en cambios de estructura por parte de MIDEPLAN, la semana anterior a Semana Santa enviaron correo con los instructivos modificados y ampliación de plazo al 31 de mayo, según lo indicado en el correo de abajo.</t>
  </si>
  <si>
    <t xml:space="preserve">I trimestre. Monto Ejecutado </t>
  </si>
  <si>
    <t xml:space="preserve">II trimestre. Monto Ejecutado </t>
  </si>
  <si>
    <t xml:space="preserve">III  trimestre. Monto Ejecutado </t>
  </si>
  <si>
    <t xml:space="preserve">IV trimestre. Monto Ejecutado </t>
  </si>
  <si>
    <t>El Contenido Presupuestario se constituye en la principal limitante, por cuanto a pesar de contar con 191 solicitudes recibidas al cierre del informe, no se cuenta con presupuesto disponible para su aprobación. El Presupuesto actual permitio la aprobacion de 34 Becas.</t>
  </si>
  <si>
    <t xml:space="preserve">El Contenido Presupuestario se constituye en la principal limitante, por cuanto a pesar de contar con nuevas solicitudes recibidas al cierre del informe, no se cuenta con presupuesto disponible para su aprobación, El Presupuesto actual permitio la aprobaciòn de dos  nuevos Becas. </t>
  </si>
  <si>
    <t xml:space="preserve">Los recurso incorporados en el Presupuesto Ordinario Ajustado 2024 solo apenas suficientes para honrar los compromisos de los financiamientos aprobados,  el presupuesto actual permitio la aprobaciòn de tres nuevos Financiamientos. los recursos para nuevos beneficios se incorporan en el P. Extraordinario 1-2024 </t>
  </si>
  <si>
    <t>El cronograma de Implementación del Portafolio se cumplio,  se determino los proyectos que cumplen con los requisitos para continuar en el analisis</t>
  </si>
  <si>
    <t>Este proceso de inicia a partir de Junio 2024</t>
  </si>
  <si>
    <t>Los procedimientos estan actualizados</t>
  </si>
  <si>
    <t>Se estara aplicando en el año 2024 con un nuevo cuationario de clima organizacional ya con la aplicación del actual cuestionario no generava ningun elemento para mejorar el clima. Elto fue aprobado por junta directiva con el acuerdo ACU-03-18-2024.</t>
  </si>
  <si>
    <t>Se estara aplicando en el año 2024 con un nuevo cuationario de clima organizacional ya con la aplicación del actual cuestionario no generava ningun elemento para mejorar el clima. Elto fue aprobado por junta directiva con el acuerdo ACU-03-18-2024. Se acuerda tambien aplicar en junio y diciembre de cada año.</t>
  </si>
  <si>
    <t>Se cuenta con un estudio de mercado en el cual se le incorporaron recursos para ser implementado en segundo semestre del 2024.</t>
  </si>
  <si>
    <t>Se logro  un nivel de mora de la cartera total de crédito mayor igual a 90 días por debajo del 3%</t>
  </si>
  <si>
    <t>Se lograr que la cartera total se encuentre en un 70% al día, es decir a cero días de atraso.</t>
  </si>
  <si>
    <t xml:space="preserve">Se aprobo  el procediemto </t>
  </si>
  <si>
    <t>Se logro el cumplimiento d elas normas de un 90%</t>
  </si>
  <si>
    <t>Se esta a un mes de solicitar los permisos a la CFIA</t>
  </si>
  <si>
    <t>Para el I Trimestre del 2024, se gestionan 27 expedientes de 48;  que se encuentran pendientes de liquidación, lo que equivale a un 56%. Actualmente se gestiona una contratación por Servicios Profesionales de distintas ingenierías y otras áreas, para hacerle frente a acumulado de expedientes de años anteriores- Pendientes de Liquidación y finiquito.</t>
  </si>
  <si>
    <t xml:space="preserve">Actualmente se están realizando las visitas con el presupuesto general de la administración- se espera que en un futuro se puedan incorporar nuevos recursos para el P. Extraordinario 2-2024. Inicialmente el Departamento DTPDI no contaba con el presupuesto requerido propio, por lo que los recursos para el proceso de Fiscalización se lograron incorporar hasta en el Presupuesto Extraordinario 1-2024, se va a partir de ahí para realizar la contratación de servicios profesionales, un factor negativo para este proceso, seria que el proceso sea muy lento, que el proceso sea apelado por los participantes, o por el contrario; No participará ningún proveedor por lo lejano de la zonas, actualmente e esta con realizando las visitas con el presupuesto general de la administración- se espera que en un futuro se puedan incorporar nuevos recursos para el P. Extraordinario 2-2024 </t>
  </si>
  <si>
    <t>Para el I Trimestre del 2024 se cumplió con el 25% de la fiscalización, se llevo a cabo una revisión de los expedientes físicos versus el Sistema Integrado de Administración Financiera (SIAF), esta revisión se ejecuta, contra la información brindada por la trabajadora social de JUDESUR.</t>
  </si>
  <si>
    <t>Un factor negativo que impediría la fiscalización, seria una falla en el SIAF, que no permita confrontar la información física con lo que indica el SIAFF, otro factor seria que por fallas en las conexiones de internet no se pueda ingresar a ningún sistema a nivel institucional.</t>
  </si>
  <si>
    <t>Se cumplió con el 25% del I Trimestre del 2024, logrando la revisión de los expedientes y el informe técnico correspondiente. Así como el inicio de escaneo, de los nuevos expedientes.</t>
  </si>
  <si>
    <t>Un agente en contra de esta meta,   Este proceso de validación en manual, no existe un modulo desarrollado en el SIAF- por lo que no se cuenta con un respaldo en el sistema. Otra forma que los estudiantes no reporten sus notas cada  cuatrimestre, por lo que genera un retraso en la fiscalización.   También se depende del cumplimiento que realice el Dpto. Operaciones. y pueda trasladar los expedientes, para poder cumplir la meta del PEI.</t>
  </si>
  <si>
    <t>Para este I trimestre 2024, de igual manera se logro la meta trimestral, se procedió con la revisión y elaboración de los créditos Universitarios. Así como también el inicio de escaneo, de los nuevos expedientes.</t>
  </si>
  <si>
    <t xml:space="preserve">Un agente en contra de esta meta, Este proceso de validación a pesar de que si tiene un modulo desarrollado en el SIAF- no permite sacar reporteria,  El sistema No es "preventivo" no contiene alertas que permita focalizar casos concretos. </t>
  </si>
  <si>
    <t>Se cumplió con el 25% del I Trimestre del 2024, logrando dar seguimiento y control a la matrices y cronogramas , propias con a la de los entes externos - MIDEPLAN, Autoridad Presupuestaria, Contraloría General de la Republica.</t>
  </si>
  <si>
    <t>No contar con un software que permita automatizar la labor de Seguimiento y control.</t>
  </si>
  <si>
    <t>Se cumplió con el 25% del I Trimestre del 2024, logrando entregar  las Disposiciones emanadas por la Contraloría General de la Republica. En tiempo y forma.</t>
  </si>
  <si>
    <t xml:space="preserve">Se cumplió con el 25% del I Trimestre del 2024, se ha logrando completar los procedimientos necesarios para la operativa del Dpto. DTPDI. </t>
  </si>
  <si>
    <t>Se alcanzo un 16% de un 25% en este I Trimestre, debido a que actualmente el Departamento se centra en cerrar o liquidar proyectos viejos, principalmente de las Municipalidades, para que se pueda continuar con el desarrollo de proyectos en beneficio de las comunidades de ña Zona Sur.</t>
  </si>
  <si>
    <t>Uno de los componentes que pueden impedir el cumplimiento de esta meta, sería la falta de personal profesional como: Ingenieros en Apicultura, Ingenieros electromecánicos, Veterinarios y entre otros, actualmente se gestiona la elaboración de cartel para contratar los servicios profesionales requeridos para darle continuidad a los proyectos nuevos. Así como la compra de un vehículo, que permite a la movilidad y disponibilidad del mismo, y no depender de otros departamentos para la realización de las visitas.</t>
  </si>
  <si>
    <t xml:space="preserve">Este monto corresponde a la cancelaciòn final del proceso licitatorio No. 2023 LD-000005-0019700001 denominado Remodelaciòn de Baterias Sanitarias en las Instalaciones del D.L.C.G., dicho pago no se ha podido efectuar por problemas en la facturaciòn presentada pero esperamos que para este pròximo trimestre se pueda realizar el pago </t>
  </si>
  <si>
    <t xml:space="preserve">Se cuenta con las especificaciones tècnicas requeridas  para dicho proceso, las cuales ya estàn incluidas en el SICOP. </t>
  </si>
  <si>
    <t xml:space="preserve">Se aclara que para poder ejecutar esta obra se le debe asignar el respectivo contenido presupuestario.  En este momento nos encontramos elaborando todos los cronogramas de los Proyectos que tenemos pendientes de acuerdo con la Guia Metodològica para posteriomente enviarlos a registrar a MIDEPLAN   </t>
  </si>
  <si>
    <t>De acuerdo con unas Directrices que emitiò MIDEPLAN se deben replantear los tèrminos de la contrataciòn.  Es implortante mencionar que las especificaciones tècnicas ya las tenemos incorporadas a esta Contrataciòn.  En este momento nos encontramos elaborando todos los cronogramas de los Proyectos que tenemos pendientes de acuerdo con la Guia Metodològica para posteriomente enviarlos a registrar a MIDEPLAN . Asimismo, se realizarán gestiones ante la Administración Financiera a fin de solicitar una contrataciòn de urgencia o bùsqueda de alguna alternativa para realizar dicha contratación de servicios. Se espera tener avance en el segundo semestre del 2024.</t>
  </si>
  <si>
    <t>Se va cumpliendo a cabalidad, se estan realizando los pagos que corresponden según verificación de los servicios brindados .</t>
  </si>
  <si>
    <t>Se realizarán gestiones con otras instituciones  afin de realizar un convenio que permita la colaboración para la elaboraciòn del pliego de condiciones. Se espera tener avances para el proximo trimestre</t>
  </si>
  <si>
    <t xml:space="preserve">La meta no se cumplió en razón que actualmente el Departamento Comercial carece de capital humano profesional y  especializado el area de Gestion Ambiental  </t>
  </si>
  <si>
    <t xml:space="preserve">Presenta ejecución en 0%  en razon que las gestiones de coordianción con el 911  unicamente se realizan  cuando hay fuertes aguaceros e inundaciones y por encontrarnos en verano no han podido realizarse gestiones que justifiquen dicha gestión </t>
  </si>
  <si>
    <t xml:space="preserve">La meta no se cumplió en razón que actualmente el Departamento Comercial carece de capital humano profesional y  especializado el area de ingenieria electromecanica o a fin que se requiere para la formulación de  </t>
  </si>
  <si>
    <t>Se le solicitarà a la empresa AMINSA la colaboraciòn para la elaboración de las especificaciones tècnicas que se requieren para esta contrataciòn. Se espera tener avance en el próximo trimestre.</t>
  </si>
  <si>
    <t xml:space="preserve">La meta no se cumplió en razón que actualmente el Departamento Comercial carece de capital humano profesional y  especializado para  formular las especificaciones técnicas de dicha contratación. </t>
  </si>
  <si>
    <t xml:space="preserve">En este momento nos encontramos elaborando el  cronograma de los Proyectos que tenemos pendientes de acuerdo con la Guia Metodològica para posteriomente enviarlos a registrar a MIDEPLAN, por lo que se está en la primer fase de establecer como y cuando se desarrollará cada etapa del proceso. </t>
  </si>
  <si>
    <t xml:space="preserve">A la fecha se està cumpliendo en su ejecuciòn.  Esta Contrataciòn cuenta con un Contrato vigente por lo que resta de este año 2024. Se estan realizando los pagos que corresponden según verificación de los servicios brindados </t>
  </si>
  <si>
    <t>A la fecha se està cumpliendo en su ejecuciòn. Esta Contrataciòn cuenta con un Contrato, el cual esta vigente y se hizo a traves del Convenio Marco mediante el SICOP</t>
  </si>
  <si>
    <t xml:space="preserve">Este proximo 11-04-2024 se realiza la apertura de las ofertas para la Concesiòn de los Locales Comerciales que estan desocupados, para luego proceder con el anàlisis correspondiente y de cumplir con los requisitos se estarìa adjudicando el proceso en cuestiòn </t>
  </si>
  <si>
    <t>La Junta Directiva en la Sesiòn Extraordinaria No. 18-2024 , mediante Acuerdo ACU-02-18-2024, aprobò el Plan de Medios, el cual empieza a regir a partir del  segundo trimestre del año en curso</t>
  </si>
  <si>
    <t>Presenta 0% de ejecución en razon que a la fecha no hay contratado un Profesional en el puesto de Mercadeo, por tanto impide el avance en la implementación del objetivo</t>
  </si>
  <si>
    <t>Algunas Jefaturas estan pendientes de remitir los procesos criticos del Departamento, una vez que se cuente con la información se procederá a realizar el ajuste al Informe de Procesos Criticos.</t>
  </si>
  <si>
    <t>No se cuenta con contenido presupuestario y se esta en el llenado del formulario para incorporar el proyecto en el Banco de Proyectos de MIDEPLAN.</t>
  </si>
  <si>
    <t>Para el segundo semestre se tiene la limitante de que no se cuenta con contenido presupuestario</t>
  </si>
  <si>
    <t>No se cuenta contenido economico para el proceso lititatorio</t>
  </si>
  <si>
    <t>Se cuenta con el Informe de Procesos Criticos en los diferentes Departamentos de la institición.</t>
  </si>
  <si>
    <t>Se esta en el desarrollo del informe para  Formular el plan de automatización de las operaciones</t>
  </si>
  <si>
    <t>Se va a traladar el Informe de Procesos Criticos  a las Jefaturas de JUDESUR, con el proposito de ajustar algun proceso pendiente.</t>
  </si>
  <si>
    <t>Se tiene pendiente reunión con el área de Planificación institcional, para levantar las especificaciones técnicas del Modulo de Planificación</t>
  </si>
  <si>
    <t>Se cuenta con una oferta formal por parte de un proveedor institucional, relacionado con un Sistema de Planificación para la medición de Indicadores</t>
  </si>
  <si>
    <t>Se han presentado la solicitud de soporte de 32 tickes y resueltas todas</t>
  </si>
  <si>
    <t>Se estan incoporando mejoras a la Base de Datos del SIAF-Enterprise para el II Semestre 2024</t>
  </si>
  <si>
    <t>Se cuenta con las especifacaciones técnicas para la adquisición de Licencias de Office Profesional, pero se esta a la espera de la aprobación de los recursos, los cuales fueron incorporados en el I Presupuesto Extraordianario 2024, presentado a la CGR</t>
  </si>
  <si>
    <t>Se cuenta con las especificaciones técnicas</t>
  </si>
  <si>
    <t>Se esta en el desarrollo del estudio de mercado</t>
  </si>
  <si>
    <t>Se esta a la espera de la aprobación de los recuersos por parte de la CGR.</t>
  </si>
  <si>
    <t>Peso Producto programado</t>
  </si>
  <si>
    <t>Codigo</t>
  </si>
  <si>
    <t>I SEMESTRE</t>
  </si>
  <si>
    <t>Meta semestral
(% Programado)</t>
  </si>
  <si>
    <t>Reducir el nivel de mora de la cartera de crédito</t>
  </si>
  <si>
    <t>suma</t>
  </si>
  <si>
    <t>2.5</t>
  </si>
  <si>
    <t>2.6</t>
  </si>
  <si>
    <t>Control y seguimiento de los proyectos y becas</t>
  </si>
  <si>
    <t>Colocar Proyectos Reembolsables en proyectos de tecnología, ambientales, socioproductivos.</t>
  </si>
  <si>
    <t xml:space="preserve">Fortalecimiento de la comunicación con los orientadores de Colegios, cumplimiento de los cronogramas de giras de Promoción </t>
  </si>
  <si>
    <t>Buena coordinacion con los entes que definen los beneficiarios de Beca</t>
  </si>
  <si>
    <t>Aumento en la demanda de solicitudes de Becas Tecnicas y ofertas academicas</t>
  </si>
  <si>
    <t>Por las cargas laborales del segundo semestre donde la prioridad fue la ejecución de los productos que la institución ofrece. Esta actividad esta programada para cumplirse en el periodo 2024</t>
  </si>
  <si>
    <t>Aumento en la demanda de solicitudes de crédito Universitario</t>
  </si>
  <si>
    <t>Al ser una estrategia nueva, no se realizo hasta tanto no contar con la articulación del presupuesto y plan operativo, por lo que se programo para el año 2024.</t>
  </si>
  <si>
    <t>Por aplicación de la regla fiscal, en el periodo 2023 solo se incorporan recursos reembolsables</t>
  </si>
  <si>
    <t>Esta actividad esta programada para cumplirse en el periodo 2024, debido a tener que articularlo con el presupuesto y plan operativo.</t>
  </si>
  <si>
    <t>Por la aplicación de la regla fiscal, no se contó con los recursos para la ejecución.</t>
  </si>
  <si>
    <t>Se desarrollo el Portafolio de Proyectos 2024-2026</t>
  </si>
  <si>
    <t>DTPDI -Se desarrollo una Matriz de Control y un Cronograma de actividades - para la atención de los expedientes</t>
  </si>
  <si>
    <t xml:space="preserve">DTPDI- el Factor tiempo- y distancia- afecta la coordinación- El no contar con el (los) profesionales que realicen el informe técnico. - La disponibilidad de un vehículo para realizar las giras.  </t>
  </si>
  <si>
    <t>DTPDI -Se desarrollo un Procedimento y un Cronograma de actividades - para la fiscalizacion de los Proyectos Nuevos.</t>
  </si>
  <si>
    <t>DTPDI- El no contar con el (los) profesionales que realicen el informe técnico. - La disponibilidad de un vehículo para realizar las giras.  - el Factor tiempo- y distancia- afecta la el seguimiento y control.</t>
  </si>
  <si>
    <t>% Ejecutado</t>
  </si>
  <si>
    <t>Se solicita mediante correo electronico a las diferentes Jefaturas de la organización los Procesos Criticos que desean que sean incorporados en el Informe respectivo.</t>
  </si>
  <si>
    <t>Esta actividad era compartida con las diferentes Jefaturas de la organización, debido a que se debia remitir los Procesos Critiicos a esta Unidad y solamente algunas Jefaturas remitieron la información requerida por esta Unidad para desarrollar el informe de  Procesos Criticos. Es importante detallar que para el cumplimieno de esta actividad se tuvo como limitante el contenido presupuestario, debido a que no se contaba con los recursos fucientes para poder implementar  Procesos Criticos en el Sistema Integrado Administrativo Financiero, para el año 2024 se tiene previsto incorporar recursos y poder hacerle frente a esta actividad.</t>
  </si>
  <si>
    <t>JUDESUR cuenta con un contrato de Mantenimiento Preventivo y Evolutivo de la Base de Datos del Sistema, para poder dar cumplimiento a dicho contrato se debe contar con contenido económico y por la crisis financiera que ha venido atravesando la organización no fue posible el cumplimiento en su totalidad para el año 2023, para el año 2024 se incorporara presupuesto para poder dar cumplimiento a esta actividad.</t>
  </si>
  <si>
    <t>De acuerdo al estudio de mercado que se realizo se pudo determinar que existen proveedores enel país que cuentan con software especializados para la medición de indicadores en el área de Planificación Institucional</t>
  </si>
  <si>
    <t xml:space="preserve">Esta actividad no se pudo ejecutar debido a que no se conto con el contenido económico suficiente para proceder con adquisición de un Software para la medición de Indicadores en la Unidad de Planificación Institucional, para el año 2024 se van a incorporar los recursos suficientes para proceder con la adquisición correspondiente mediante un Proceso de Licitación Reducida. </t>
  </si>
  <si>
    <t>La Unidad de TI esta en el analisis de los objetivos estrategicos que serán incorporados en el PETIC</t>
  </si>
  <si>
    <t>Falta de tiempo para la culminación del PETIC, debido a que la Unidad de TI es unipersonal y tiene asignadas otras labores para el cumplimiento durante el año, además por no contar con contenido ecomomico suficiente no se puede realizar un proceso de contrtación, por tal motivo es que TI esta procediendo con el desarrollo del PETIC.</t>
  </si>
  <si>
    <t>Se ejecuto el cuestionario de clima organizacional  en el mes de Diciembre del 2023</t>
  </si>
  <si>
    <t>No hubo limitante ya que se aplico en el mes de Diciembre 2023</t>
  </si>
  <si>
    <t xml:space="preserve">Se procedio a la tabulacion del cuestionario clima organizacional en Excel </t>
  </si>
  <si>
    <t xml:space="preserve">el cuestionario no llenaba las espectativas para obtener la informacion correcta del clima organización para poder generar el plan solicitado </t>
  </si>
  <si>
    <t xml:space="preserve">Se procedio a  la aplicación del procedimiento  P-G-H-05  Analisis de brechas de conocimiento utilizando el formulario  F-GCH-10 Deteccion necesidades de capacitaciones </t>
  </si>
  <si>
    <t>Por el Diagnostico de brechas apilacodo ,  se procedio a realizar el Plan de capacitacion para el 2024</t>
  </si>
  <si>
    <t>Se va a realizar un nuevo plan de para el plan del segundo sementre 2024</t>
  </si>
  <si>
    <t xml:space="preserve">Existe el año pasado se realizo un plan de compras de papel por 400.000.00 y se subio a SICOP.  </t>
  </si>
  <si>
    <t>Se esta en proceso de cotizaciones para iniar el proceso de licitación  del sofware.</t>
  </si>
  <si>
    <t xml:space="preserve">No se ha realizado ningun plan porque se esta en proceso de determianr el tipo de sofware que vamos a requerir para digitalizar la información </t>
  </si>
  <si>
    <t>Optimizar las operaciones de la institución</t>
  </si>
  <si>
    <t>Reducir la huella de carbono operativa en la instituión</t>
  </si>
  <si>
    <t>Aumentar el nivel de destrezas técnicas y blandas de los colaboradores</t>
  </si>
  <si>
    <t xml:space="preserve"> I Semestre 2023</t>
  </si>
  <si>
    <t>Informe PEI</t>
  </si>
  <si>
    <t>Unidad de Planificación Institucional</t>
  </si>
  <si>
    <t>UNIDAD DE PLANIFICACIÓN INSTITUCIONAL</t>
  </si>
  <si>
    <t>La evaluación del II semestre del II semestre del 2023,  incompleta porque falta infromación</t>
  </si>
  <si>
    <t>Se logró remitir 3 recomendaciones a la Jefatura Comercial del Depósito Libre, se remitió mediante el Oficio CS-O-012-2024</t>
  </si>
  <si>
    <t>Presenta 0% de ejecución debido a que es una meta programada para el II semestre de este año</t>
  </si>
  <si>
    <t>La Junta Directiva aprobó el Informe Anual de Labores mediante el acuerdo ACU-11-24-2024, de la Sesión Ordinaria No. 24-2024 celebrada el 30 de abril de 2024. Se remitió a MIDEPLAN mediante el oficio CS-O-010-2024</t>
  </si>
  <si>
    <t>Se cumplio con el cuestinario por contar con herramienta tecnologica</t>
  </si>
  <si>
    <t>Se cumplio con la tabulación  por contar con herramienta tecnologica</t>
  </si>
  <si>
    <t>El tiempo del funcionario es limitado para realizar el programa de capacitación</t>
  </si>
  <si>
    <t xml:space="preserve">El tiempo fue un factor para plantear el plan de capacitación para mejoras de la organización </t>
  </si>
  <si>
    <t>Se esta en estos momentos en las pruebas del proceso de PEPS, Becas Tipo B y C, además de la depuración del Modulo de Activos en la administración Financiera</t>
  </si>
  <si>
    <t>Se esta enviando a prepuesto extraordinario II</t>
  </si>
  <si>
    <t xml:space="preserve">No se cuenta con prespuesto </t>
  </si>
  <si>
    <t>Para el cumplimiento de esta meta se tiene un grado de avance de 80%, debido a que ya se definieron los objetivos estratégicos, se está en la redacción del documento formal, está pendiente de incorporar los planes a corto, mediano y largo plazo; una vez finalizado, se estará remitiendo a su persona para su debido revisión y aval, con el propósito de ser remitido a la Junta Directiva para su debida aprobación.</t>
  </si>
  <si>
    <t>Para la optimización de operaciones a nivel del Sistema Integrado administrativo Financiero, se han detectado procesos críticos, en el cual se han realizado mejoras a la Base de Datos, por ejemplo: Notificación automática a usuarios de operaciones activas en el módulo de Cobros, Mejoras en el Modulo de Activos y se han optimados procesos en el Modulo de Becas de Secundaria, se cuenta con un avance del 50%.Al corte del 30 de Junio del año en curso se recibieron solicitudes de mejoras a la Base de Datos de 106 y se solucionaron los 106 casos.</t>
  </si>
  <si>
    <t>Ya se ejecuto todo lo presupuestado. Se atendio todos los casos.</t>
  </si>
  <si>
    <t xml:space="preserve">No hay prespuesto adicional para cubrir esas necesidades </t>
  </si>
  <si>
    <t>Ya se encuentra con las especificaciones tecnicas y con el apartado presupuestario, estudio de mercado y se esta en la redación del cartel</t>
  </si>
  <si>
    <t>Esta ejecutado. Se tiene el estudio de mercado</t>
  </si>
  <si>
    <t>Eso esta para ejecutarde en ultimo semestre del año.</t>
  </si>
  <si>
    <t>Se mando a prespuesta en el extraordinario II</t>
  </si>
  <si>
    <t>Improbación del extraordinario</t>
  </si>
  <si>
    <t>Ya esta ejecutado y se mando a solicitar en el extraordinario II</t>
  </si>
  <si>
    <t>Se aprobo el presupuesto y se incia con la elavoración del cartel</t>
  </si>
  <si>
    <t>Se incio operaciones del 05 e Julio 2024, todos los permisos estan aprobados</t>
  </si>
  <si>
    <t>Problemas presentados en la aplicación y aprobación de las reservas presupuestarias en el SIAF no permitieron realizar la planilla de Becas nuevas</t>
  </si>
  <si>
    <t>El Desarrollo en el SIAF no fue concluido en el I semestre 2024, situación que no permitio generar la planilla de Becas Tipo B</t>
  </si>
  <si>
    <t>Este Tipo de Becas se puede otorgar hasta el II Semestre, fecha en la cual concluyen los Juegos Deportivos  Nacionales</t>
  </si>
  <si>
    <t>De las cuatro becas presupuestadas para el Sector Indigena, se aplicaron las dos que calificaron de acuerdo al Reglamento General de Financiamiento</t>
  </si>
  <si>
    <t>La aprobación del Presupuesto Extraordinario que se dio a finales del mes de Mayo, afecta considerablemnete los trámites de aprobación de nuevas becas, y por ende los desembolsos</t>
  </si>
  <si>
    <t>De las 5 becas presupuestadas para los cantones de Golfito, Corredores, Coto Brus, Osa y Buenos Aires, unicamente 2 estudiantes alcanzaron la nota minima para obtener la Beca, an aplicación al Reglamento General de Financiamiento</t>
  </si>
  <si>
    <t>La aprobación del Presupuesto Extraordinario que se dio a finales del mes de Mayo, afecta considerablemnete los trámites de aprobación de nuevas becas, y por ende los desembolsos, Tambien el ajuste en el SIAF para el registro de la baja en la tasa de interes, estuvo listo hasta el 30/06/2024, situacion que no permitio la aprobacion de nuevos financiamientos</t>
  </si>
  <si>
    <t xml:space="preserve">Se logró desembolsar el Proyecto Nº Nº 0063-06-PR-R Reemplazo de Tecnología de Esterilización vertical en Planta Extractora el Roble, Laurel, Corredores. </t>
  </si>
  <si>
    <t>En los meses de Enero a Mayo 2024 se realizó la implementación del portafolio, con las visitas técnicas a las organizaciones de propuestas de proyectos</t>
  </si>
  <si>
    <t>Se cumplió en un 100% con el cronograma de visitas y sesiones de trabajo por parte de los ejecutivos de Operaciones</t>
  </si>
  <si>
    <t>Al cierre de dicho periodo se habían recibido 3 proyectos, y se está a la espera de 4 nuevos proyectos para el Ordinario 2025.</t>
  </si>
  <si>
    <t>La meta se cumplió en un 100%, por cuanto se actualizaron los procedimientos de los procesos de Gestión de Becas de Secundaria, Técnicas, Financiamientos Universitarios y Proyectos de Obra Pública.</t>
  </si>
  <si>
    <t>Cuatro de los cinco  proyectos incluidos en la meta no presentaron los requisitos para la aplicación del 1º desembolso, lo cual está programado para el III Trimestre 2024, los 2º desembolsos están programados para el 4º trimestre 2024.</t>
  </si>
  <si>
    <t>OPERACIONES</t>
  </si>
  <si>
    <t>ADMINISTRACIÓN FINANCIERA</t>
  </si>
  <si>
    <t>COMERCIAL</t>
  </si>
  <si>
    <t>Esta meta no posee contenido presupuestario  para iniciar procesos de contratación</t>
  </si>
  <si>
    <t>Se tienen las especificaciones tècnicas formuladas pero no se puede realizar ningun tramite en el SICOP hasta contar con la aprobaciòn de MIDEPLAN en el Plan Quinquenal de Mantenimiento de las Instalaciones del DLCG</t>
  </si>
  <si>
    <t>Se elaboro el Plan Quinquenal de Mantenimiento de las Instalaciones del DLCG</t>
  </si>
  <si>
    <t xml:space="preserve">Se tienen las especificaciones tècnicas formuladas lo que estaria haciendo falta es la revisiòn de los anexos por parte de los funcionarios involucrados en el proceso </t>
  </si>
  <si>
    <t xml:space="preserve">Esta meta esta incluida en el Plan de Mantenimiento Quinquenal del DLCG que requiere aval de MIIDEPLAN para su ejecución. Se le asigno un monto para lo que resta del año de 13.050.000,00 colones </t>
  </si>
  <si>
    <t xml:space="preserve">Se tienen las especificaciones tecnicas del proceso de contratación, se esta a la espera de la aprobación por parte de la Junta Directiva para iniciar el proceso en SICOP. Se le asigno un monto para lo que resta del año de 6,000,000,00 colones </t>
  </si>
  <si>
    <t>Se tienen las especificaciones tècnicas formuladas pero no se puede realizar ningun tramite en el SICOP hasta contar con la aprobaciòn  de MIDEPLAN en el Plan Quinquenal de Mantenimiento de las Instalaciones del DLCG</t>
  </si>
  <si>
    <t>Esta meta esta incluida en el Plan de Mantenimiento Quinquenal del DLCG que requiere aval de MIIDEPLAN para su ejecución</t>
  </si>
  <si>
    <t xml:space="preserve">A la fecha se està cumpliendo en su ejecuciòn.  Esta Contrataciòn cuenta con un Contrato vigente y recursos presupuestarios por lo que resta de este año 2024. Se estan realizando los pagos que corresponden según verificación de los servicios brindados </t>
  </si>
  <si>
    <t>A la fecha se està cumpliendo en su ejecuciòn. Esta Contrataciòn cuenta con un Contrato vigente, el cual se hizo a traves de un Convenio Marco mediante el SICOP y cuenta con recursos presupuestarios por lo que resta de este año 2024.</t>
  </si>
  <si>
    <t>Se debe realizar solicitud a la Contraloria de Servicios para la aplicación de la encuesta. Se espera tener listo en el ùltimo trimestre del año en curso</t>
  </si>
  <si>
    <t xml:space="preserve">Se logro confeccionar el Plan de Publicidad y lo que corresponde de acuerdo a las campañas se va ejecutando segùn la programaciòn que se indicò en dicho Plan </t>
  </si>
  <si>
    <t xml:space="preserve">No se ha logrado devolver el Profesional a la plaza de Mercadeo, por lo tanto impide el avance en la implementaciòn del objetivo </t>
  </si>
  <si>
    <t xml:space="preserve">Cumplimiento acumulado </t>
  </si>
  <si>
    <t>Para el Segundo Trimestre del 2024, se finiquitaron 14 expedientes para un total de 41 de una meta 48 expedientes que se encuentran pendientes de liquidación; cierre Administrativo y Finiquito, lo que equivale a un 29,16%. Actualmente se gestiona una contratación por Servicios Profesionales en el área de ingeniería, para hacerle frente a acumulado de expedientes de años anteriores-</t>
  </si>
  <si>
    <t>En paralelo se han venido trabajando 15 expedientes de otras organizaciones - de manera ordinaria - y 3 expedientes de la Munic.. Osa.-1 expedientes de la Munic.. Corredores. Estas visitas se están realizando con el presupuesto general de la administración- Ya se cuenta con el presupuesto requerido para la contratación de servicios profesionales en ingeniería. Contratación que se esta tramitando. 
Se mantiene un factor negativo para este proceso, seria que el proceso sea muy lento, que el proceso sea apelado por los participantes, o por el contrario; No participará ningún proveedor por lo lejano de la zonas, actualmente e esta con realizando las visitas con el presupuesto general de la administración.</t>
  </si>
  <si>
    <t>Para el Segundo Trimestre del 2024 se cumplió con el 25% de la fiscalización, se llevo a cabo una revisión de 87 expedientes físicos versus el Sistema Integrado de Administración Financiera (SIAF), esta revisión se ejecuta, contra la información brindada por la trabajadora social de JUDESUR. procediéndose con la Actualización.</t>
  </si>
  <si>
    <t>En paralelo se han actualizado las notas correspondientes al primer semestre del año- mediante correos masivos para la actualización. 
Se mantiene en un factor negativo que impediría la fiscalización, seria una falla en el SIAF, que no permita confrontar la información física con lo que indica el SIAFF, otro factor seria que por fallas en las conexiones de internet no se pueda ingresar a ningún sistema a nivel institucional.</t>
  </si>
  <si>
    <t>Para el Segundo Trimestre del 2024, Se cumplió con el 25%  de la revisión correspondiente-con de 9- del total de expedientes tramitados y el informe técnico correspondiente. Así como el inicio de escaneo, de los nuevos expedientes.</t>
  </si>
  <si>
    <t>Para este Segundo trimestre 2024, de igual manera se logro la meta trimestral, se procedió con la revisión y elaboración 3 expedientes del total de créditos Universitarios tramitados. Así como también el inicio de escaneo, de los nuevos expedientes.</t>
  </si>
  <si>
    <t xml:space="preserve">Un agente en contra de esta meta, la tardanza que se pueda tramitar las Garantías Hipotecarias correspondientes- debido a la falta del profesional en ingeniería que tramite las avalúos.  Se mantiene la necesidad de desarrollar modulo  en el SIAF- que permita sacar reportería,  El sistema No es "preventivo" no contiene alertas que permita focalizar casos concretos. </t>
  </si>
  <si>
    <t>Segundo Trimestre del 2024, Se ha cumplido con el 25%, logrando dar seguimiento y control a la matrices y cronogramas , en tiempo y forma a los entes externos - MIDEPLAN, Autoridad Presupuestaria, Contraloría General de la Republica.</t>
  </si>
  <si>
    <t>Se mantiene la necesidad de contar con un software que permita automatizar la labor de Seguimiento y control.</t>
  </si>
  <si>
    <t>Se cumplió con el 25% del Segundo Trimestre del 2024, logrando entregar 31 hallazgos emanadas por la Auditoría interna.</t>
  </si>
  <si>
    <t xml:space="preserve">El no contar, con el personal suficiente y capacitado para cumplimiento. </t>
  </si>
  <si>
    <t xml:space="preserve">Para el Segundo  Trimestre del 2024, se ha logrado completar el porcentaje de correspondiente, en la actualización los procedimientos en la gestión de proyectos,  para la operativa del Dpto. DTPDI. </t>
  </si>
  <si>
    <t>Limitante de personal suficiente para tener una actualización contante, en la mejora continua.</t>
  </si>
  <si>
    <t>Se alcanzo un 32% en este Segundo Trimestre, para un total de 3 proyectos iniciados-  debido a que actualmente el Dpto. DTPDI- ha venido trabajando en paralelo la iniciación de proyectos nuevos- los cuales requieres un seguimiento mensual - por otra lado continuamos con "cerrar" o liquidar proyectos viejos,  los cuales tienen un prioridad las Municipalidades, para que se pueda continuar con el desarrollo de proyectos en beneficio de las comunidades de la Zona Sur.</t>
  </si>
  <si>
    <t>DTPDI</t>
  </si>
  <si>
    <t>Modif #5</t>
  </si>
  <si>
    <t>PROMEDIO</t>
  </si>
  <si>
    <t>El Plan Estratégico se aprobó en Junio 2023, por lo que esta actividad se plantea para desarrollarse en el periodo 2026</t>
  </si>
  <si>
    <t>La Contraloria de Servicios tiene una oficina de servicio al cliente ubicada en las instalaciones del DLCG</t>
  </si>
  <si>
    <t>La plaza de la Contralorìa de Servicio depende jerarquicamente de la Junta Directiva</t>
  </si>
  <si>
    <t>El Plan Estratégico se aprobó en Junio 2023, por lo que esta actividad se plantea para desarrollarse en el periodo 2024</t>
  </si>
  <si>
    <t>El Fideicomiso JUDESUR-BCR esta el desarrollo de los procesos licitatorios para la adjudicación de la construcción de los locales</t>
  </si>
  <si>
    <t>Los avances se ven reflejados en los informes que presenta la Unidad Ejecutora del Proyecto a travez del BCR</t>
  </si>
  <si>
    <t>El Plan Estratégico se aprobó en Junio 2023, por lo que esta actividad se plantea para desarrollarse en el periodo 2025</t>
  </si>
  <si>
    <t>1.03.01 / 1.03.02</t>
  </si>
  <si>
    <t xml:space="preserve">Información/ Publicidad y Propaganda </t>
  </si>
  <si>
    <t>II SEMESTRE</t>
  </si>
  <si>
    <t>MEDIDAS CORRECTIVAS
(Para metas con rezago de cumplimiento )</t>
  </si>
  <si>
    <t xml:space="preserve">Se cumplio </t>
  </si>
  <si>
    <t>Se le va a asiganr un funcionario para terminar el proceso</t>
  </si>
  <si>
    <t xml:space="preserve">ya se cuenta con un informe de procesos criticos </t>
  </si>
  <si>
    <t>Ya se cunta con el plan</t>
  </si>
  <si>
    <t>Se envio a la contraloria el financiamiento en el prespuesto extraordinario II</t>
  </si>
  <si>
    <t>Se cuenta con un borrador y se establece que la fecha de entrega sera en el mes de diciembre 2024</t>
  </si>
  <si>
    <t>Esto esta cumplido con el 100% de las solicitudes</t>
  </si>
  <si>
    <t>Ya se implemento, se han venodo haciendo mejoras con las solicitudes de los usuarios</t>
  </si>
  <si>
    <t>Esta en proceso de contratación administrativa y sera adjudicado en el tercer semestre del año 2024.</t>
  </si>
  <si>
    <t>Ya esta el 100%</t>
  </si>
  <si>
    <t>Ya se realizo el planteamiento y en espera de la aprobación del prespuesto extraordinario II</t>
  </si>
  <si>
    <t>En espera de la aprobación del prespuesto extraordinario II</t>
  </si>
  <si>
    <t>Esta en proceso de adjudicaciín y se espera la resolucion en el tercer sementre del año 2024.</t>
  </si>
  <si>
    <t xml:space="preserve">Esto se cumplio </t>
  </si>
  <si>
    <t>El Desarrollo del proceso de Becas Tipo B esta en construccion en el sistema informático en un 90%</t>
  </si>
  <si>
    <t>El Desarrollo del proceso de Becas Tipo B esta en construccion en el sistema informático en un 50%. Los Juegos Deportivo Nacionales cooncluyen hasta la ultima semana de Julio, lo que determina los beneficiarios del Tipo de Beca.</t>
  </si>
  <si>
    <t>Trámitar el proceso de analisis para la aprobación de las solicitudes pendientes que se tienen en el Departamento de Operaciones</t>
  </si>
  <si>
    <t>Se debe tramitar una modificación a esta meta, y asignar los recursos a las Becas Tipo A, es un beneficio anual por cantón, donde solo los cantones de Golfito y Buenos Aires calilficaron</t>
  </si>
  <si>
    <t>Implementación del cronograma de visitas de promoción en las Universidades de la zona</t>
  </si>
  <si>
    <t>Seguimiento  y acompañamiento a las Organizaciones con perfiles de proyectos en trámite por parte de los Promotores Cantonales</t>
  </si>
  <si>
    <t>Seguimiento  y acompañamiento a las Organizaciones con desembolsos de proyectos programados para el II Semestre  por parte de los Promotores Cantonales</t>
  </si>
  <si>
    <t xml:space="preserve">Ejecutado </t>
  </si>
  <si>
    <t xml:space="preserve">Se procediò a confeccionar el Plan Quinquenal de Mantenimiento de las Instalaciones del D.L.C.G.  Hasta tanto no contemos con los avales que corresponden por parte de MIDEPLAN no podremos ejecutar ningùn trabajo </t>
  </si>
  <si>
    <t xml:space="preserve">Esta meta no posee contenido presupuestario para poder dar inicio con los procesos de contrataciòn </t>
  </si>
  <si>
    <t xml:space="preserve">A la fecha el proceso de contrataciòn se encuentra en Anàlisis de Ofertas </t>
  </si>
  <si>
    <t xml:space="preserve">Las gestiones que se han hecho han sido a traves del 911 y esto unicamente cuando se nos presenta alguna emergencia  </t>
  </si>
  <si>
    <t xml:space="preserve">Para este año se encuentra dentro de los alcances del Fideicomiso </t>
  </si>
  <si>
    <t xml:space="preserve">Se cuenta con un avance aproximadamente del 90% en relaciòn con las especificaciones tècnicas </t>
  </si>
  <si>
    <t>Con un trabajo en conjunto con la Contralorìa de Servicios se espera tener lista la aplicaciòn de la encuesta para el ùltimo trimestre del año en curso</t>
  </si>
  <si>
    <t xml:space="preserve">No se cuenta actualmente con un Profesional en Mercadeo.  Se le solicitò al Àrea Administrativa Financiera que procedieran cuanto antes con la respectiva contrataciòn de dicho Profesional </t>
  </si>
  <si>
    <t>O-CC-1.5.1</t>
  </si>
  <si>
    <t>O-CC-1.5.2</t>
  </si>
  <si>
    <t>O-CC-1.5.3</t>
  </si>
  <si>
    <t>O-CC-1.5.4</t>
  </si>
  <si>
    <t>O-CC-1.5.5</t>
  </si>
  <si>
    <t>Modif (Meta)</t>
  </si>
  <si>
    <t>Otorgar 7  Becas Tipo B en el Periodo 2024</t>
  </si>
  <si>
    <t>Otorgar 2 Becas Tipo D en el Periodo 2024</t>
  </si>
  <si>
    <t>P. EXTRAORDINARIO 3</t>
  </si>
  <si>
    <t>I I SEMESTRE</t>
  </si>
  <si>
    <t>Se aprobaron 412 becas al cierre del tercer trimestre 2024, con la aplicación de sus respectivas planillas mensuales.</t>
  </si>
  <si>
    <t>En el caso de las Becas Tipo B, para el periodo 2024 en el primer semestre, se desarrolló el proceso en el
SIAF (Sistema Integrado de Administración Financiera), ya que en años anteriores todos los procesos de
becas Tipo B-C-D-E- Técnicas se están llevando de manera manual. Antes de concluir el primer semestre se aprobaron en el sistema las siete solicitudes. Para el tercer trimestre del año, se gestionó el desembolso de las solicitudes presentadas, siendo
que los cantones de Osa y Coto Brus presentaron un empate, otorgándose el beneficio ambos
estudiantes, cumpliéndose así el 100% de la meta propuesta.
Otorgar</t>
  </si>
  <si>
    <t>El proceso de desembolso de las becas Tipo C: Deportiva, se inició posterior al 13 de julio fecha
donde concluyen las eliminatorias de los Juegos Nacionales del 2024, para el tercer trimestre
2024 se tramita y desembolsa las cinco solicitudes presentadas, cumpliendo el 100% de la meta
definida para este tipo de beneficio.</t>
  </si>
  <si>
    <t>En el IV trimestre se mostrará reflejado el cumplimiento al 100% de este meta</t>
  </si>
  <si>
    <t>Esta actividad estaba programada para el segundo semestre de este año; pero no estaba contemplada en el III Trimestre, sino para el IV trimestre</t>
  </si>
  <si>
    <t>O-DT- 5.1.8</t>
  </si>
  <si>
    <t>Fiscalización; Seguimiento y Control- Proyectos Desarrollo  (Nuevos Desmbolsados en 2024)-</t>
  </si>
  <si>
    <t>Ya se cumplio</t>
  </si>
  <si>
    <t>Se esta en proceso de mojoras del sistema</t>
  </si>
  <si>
    <t>Ya esta en proceso de compras</t>
  </si>
  <si>
    <t>Se han atendido todos los usuarios</t>
  </si>
  <si>
    <t>Ya se esta desarrollando el proceso</t>
  </si>
  <si>
    <t>Ya estan en el porceso de contratacion de adminiistrativa correspondiente</t>
  </si>
  <si>
    <t>Ya estan en el porceso de adjudicación</t>
  </si>
  <si>
    <t xml:space="preserve">Consolidado metas </t>
  </si>
  <si>
    <t>II semestre 2024</t>
  </si>
  <si>
    <t>PROGRAMADO</t>
  </si>
  <si>
    <t xml:space="preserve">EJECUTADO </t>
  </si>
  <si>
    <t xml:space="preserve">Plan Operativo Institucional </t>
  </si>
  <si>
    <t>Se está trabajando con RACSA en la cotización para esta implementación en el 2025</t>
  </si>
  <si>
    <t>Esta en espera de la aprobación del plan quinquenal por parte de MIDEPLAN</t>
  </si>
  <si>
    <t xml:space="preserve">Esta meta esta incluida en el Plan de Mantenimiento Quinquenal del DLCG que requiere aval de MIIDEPLAN para su ejecución. Por parte de la Direcciòn Ejecutiva ya se cuenta con el aval sectorial del Proyecto  </t>
  </si>
  <si>
    <t xml:space="preserve">En este momento ya se adjudicó por parte de la Unidad el concurso de acreditacion el 10 de setiembre, acuerdo 11-49 </t>
  </si>
  <si>
    <t>En el presupuesto enviado a la CGR se presupuesto dinero para este rubro</t>
  </si>
  <si>
    <t>Se realiza la inspeccion técnica por parte de nuestros funcionarios, ya que en esta epoca con los fuertes aguaceros  pueden ocurrir inundaciones que nos afecten</t>
  </si>
  <si>
    <t>Se evaluará posible modificación para asignarle contenido presupuestario en el 2025</t>
  </si>
  <si>
    <t>Esta meta esta incluida en el Plan de Mantenimiento Quinquenal del DLCG que ya cuenta con aval de rectoria, falta la aprobacion de MIIDEPLAN para su ejecución</t>
  </si>
  <si>
    <t xml:space="preserve">Se tienen listas las especificaciones técnicas formuladas lo que estaria haciendo falta es la revisión de los anexos por parte de los funcionarios involucrados en el proceso para sacar nuevamente el concurso en este segundo semestre </t>
  </si>
  <si>
    <t xml:space="preserve">Se planea para el ultimo trimestre, la elaboración y ejecucion de la encuesta de servicio </t>
  </si>
  <si>
    <t>A la fecha no se ha realizado la encuesta por parte de la Contralorìa de Servicios, lo cual ya fue solicitado a la encargada y continuamos en espera.  Se espera contar con la informaciòn en este segundo semestre del año. Esta actividad no deberia tenerla asignada el Departamento Comercial, ya que quien debe cumplirla es la Contraloria de Servicios</t>
  </si>
  <si>
    <t>No existia un encargado de mercadeo que ayudara en la elaboracion y ejecucion del plan de mercadeo</t>
  </si>
  <si>
    <t>Modif #7</t>
  </si>
  <si>
    <t>01 02 05 03 01 / 0.01.02.00 (mod 7)</t>
  </si>
  <si>
    <t>Para el III Trimestre del 2024, no se gestionaron expedientes, debido a que nos encontrabamos en el proceso de contratación por Servicios Profesionales de ingenieria, por lo que para el mes de Agosto, se firmo el contrato y se dio inicio con el estudio para la entrega de expedientes de proyectos antiguos, para su debido trámite, es importante mencionar que la meta anual en esta actividad se alcanzo entre el I y II trimestre, llevando al día de hoy un acumulado del 85%, sin embargo para el IV trimestre se vera reflejado un porcentaje adicional.</t>
  </si>
  <si>
    <t>Un factor negativo fue que la gestión de la contratación pública se atraso un par de semanas debido a que la Junta Directiva no contaba con quorum extructural.</t>
  </si>
  <si>
    <t>Para el III Trimestre del 2024 se cumplió con el 25% de la fiscalización, se llevo a cabo una revisión de los expedientes físicos versus el Sistema Integrado de Administración Financiera (SIAF), esta revisión se ejecuta, contra la información brindada por la trabajadora social de JUDESUR.</t>
  </si>
  <si>
    <t>Se cumplió con el 25% del III Trimestre del 2024, logrando la revisión de los expedientes y el informe técnico correspondiente. Así como el inicio de escaneo, de los nuevos expedientes.</t>
  </si>
  <si>
    <t>Para este III trimestre 2024, de igual manera se logro la meta trimestral, se procedió con la revisión y elaboración de los créditos Universitarios. Así como también el inicio de escaneo, de los nuevos expedientes.</t>
  </si>
  <si>
    <t>Se cumplió con el 25% del  III Trimestre del 2024, logrando dar seguimiento y control a la matrices y cronogramas , propias con a la de los entes externos - MIDEPLAN, Autoridad Presupuestaria, Contraloría General de la Republica.</t>
  </si>
  <si>
    <t>Se cumplió con el 25% del III Trimestre del 2024.</t>
  </si>
  <si>
    <t xml:space="preserve">Se cumplió con el 25% del III  Trimestre del 2024, se ha logrado completar los procedimientos necesarios para la operativa del Dpto. DTPDI. </t>
  </si>
  <si>
    <t>Para este III trimestre se alcanzo el 25%, siendo esto un acumulado del 66% en total ,  la fiscalización de proyectos, se le suma uno más,   para un total de 4 proyectos iniciados-  debido a que actualmente el Dpto DTPDI- ha venido trabajando en paralelo la iniciacion de proyectos nuevos- los cuales requieres un seguiminento mensual - por otra lado continuamos con "cerrar" o liquidar proyectos viejos,  los cuales tienen un prioridad las Municipalidades, para que se pueda continuar con el desarrollo de proyectos en beneficio de las comunidades de la Zona Sur.</t>
  </si>
  <si>
    <t xml:space="preserve">Uno de los componentes que pueden impedir el cumplimiento de esta meta, sería la falta de personal profesional como: Ingenieros en Apicultura, Ingenieros electromecánicos, Veterinarios y entre otros, debido a que actualmente la contratación abarca unicamente un Ingeniero Civil y el Arquitecto de la Institución cuenta con un cumulo de trabajo. </t>
  </si>
  <si>
    <t>Se conto con herramientas de Google para realizarlo</t>
  </si>
  <si>
    <t>Los procesos criticos reportados en los diferenes Departaentos se implementaron y fueron evaluados por los usuarios al dar por aceptado la mejora al SIAF</t>
  </si>
  <si>
    <t>Se logro obtener el Plan de de automatización de las operaciones</t>
  </si>
  <si>
    <t xml:space="preserve">Se logro Evaluar resultados del diagnóstico para la automatización de las operaciones críticas en cada Departamento, debido a que los usuarios dieron por aceptada las mejoras que se le realizaron al SIAF; dicha aprobación se realizo a traves de correo institucional </t>
  </si>
  <si>
    <t>Se presento propuesta a la administración activa de JUDESUR para la renovación de licencia de DELPHOS</t>
  </si>
  <si>
    <t>Mediante Procedimiento por Excepción                   2024PX-000009-0019700001 se logro renovar las licencias DELPHOS, con dicha renovación se va ayudar a la Unidad de Planificaión en el seguimiento estrategico institucional</t>
  </si>
  <si>
    <t>Se le realizaron ajuses o soportes  técnico a la base de datos del SIAF, logrando que cada usuario que presento un ticket o reporte lo diera por aceptado mediante correo electronico institucional</t>
  </si>
  <si>
    <t>La Unidad de TI logro que la administración activa le reforzara la partida presupuestaria para realizar las mejoras solicitadas por los usuarios de la JUDESUR</t>
  </si>
  <si>
    <t>Por parte de TI se realizo la  Formulación de las especificaciones técnicas para adquisición de licencias de Office profesional 2021</t>
  </si>
  <si>
    <t>Se logro realizar el  estudio de mercado para la adquisición de licencias office profesional 2021 para la institución</t>
  </si>
  <si>
    <t>Se logro incorporar el Proceso de Contratación Administrativa en SICOP</t>
  </si>
  <si>
    <t>Se logro contar con las especificaciones técnicas para la adquisición de equipo tecnologico para JUDESUR</t>
  </si>
  <si>
    <t>Se logro realizar el Estudio de Mercado para la adquisición de equipo tecnologico para JUDESUR</t>
  </si>
  <si>
    <t>Se lograron incorporar el Proceso en SICOP para la adquisición de Equipo tecnologico para JUDESUR</t>
  </si>
  <si>
    <t>Se logro adjudciar mediante Licitación 2024LE-000004-0019700001 la adquisición de un Sistema de Gestión Documental y Correspondencial, el cual va ayudar a la administración activa de JUDESUR a la Digitalización de los formularios y modificación de los procedimientos para reducir el uso de papel</t>
  </si>
  <si>
    <t xml:space="preserve">3. CLIENTES (COMPRADORES-CONCESIONARIOS) </t>
  </si>
  <si>
    <t>El proceso de control interno aún no esta consolidado. La comisió de CI esta formada pero aún no se definen los reportes de seguimiento y evaluación de control interno.</t>
  </si>
  <si>
    <t>Promedio</t>
  </si>
  <si>
    <t>GLOBAL</t>
  </si>
  <si>
    <t xml:space="preserve">Se logra un 75% debido a que en el  trimestre no se realizaron recomendaciones </t>
  </si>
  <si>
    <t>Para el IV Trimestre del 2024,el porcentaje de la fiscalización de proyectos antiguos es del 15%, alcanzando un 100% de cumplimiento con respecto a la meta.</t>
  </si>
  <si>
    <t>Para el IV Trimestre del 2024 se cumplió con el 25% de la fiscalización, se llevo a cabo una revisión de los expedientes físicos versus el Sistema Integrado de Administración Financiera (SIAF), esta revisión se ejecuta, contra la información brindada por la trabajadora social de JUDESUR.</t>
  </si>
  <si>
    <t>Se cumplió con el 25% del IV Trimestre del 2024, logrando la revisión de los expedientes y el informe técnico correspondiente. Así como el inicio de escaneo, de los nuevos expedientes.</t>
  </si>
  <si>
    <t>Para este IV trimestre 2024, de igual manera se logro la meta trimestral, se procedió con la revisión y elaboración de los créditos Universitarios. Así como también el inicio de escaneo, de los nuevos expedientes.</t>
  </si>
  <si>
    <t>Se cumplió con el 25% del  IV Trimestre del 2024, logrando dar seguimiento y control a la matrices y cronogramas , propias con a la de los entes externos - MIDEPLAN, Autoridad Presupuestaria, Contraloría General de la Republica.</t>
  </si>
  <si>
    <t>Se cumplió con el 25% del IV Trimestre del 2024, logrando entregar  las Disposiciones emanadas por la Contraloría General de la Republica. En tiempo y forma.</t>
  </si>
  <si>
    <t xml:space="preserve">Para el IV Trimestre del 2024, se ha logrado completar el porcentaje de correspondiente, en la actualización los procedimientos en la gestión de proyectos,  para la operativa del Dpto. DTPDI. </t>
  </si>
  <si>
    <t>Para este IV trimestre se alcanzo el 25%, siendo esto un acumulado del 91% en total ,  para un total de 06 proyectos nuevos fiscalizados en este 2024, de estos 06, 01 se cerro por falta de capacidad administrativa y el otro se desembolso a finales de mes de ddiciembre, por lo que la fiscalización al 100% quedaría para este 2025-  debido a que actualmente el Dpto DTPDI- ha venido trabajando en paralelo la iniciacion de proyectos nuevos- los cuales requieres un seguiminento mensual - por otra lado continuamos con "cerrar" o liquidar proyectos viejos,  los cuales tienen un prioridad las Municipalidades, para que se pueda continuar con el desarrollo de proyectos en beneficio de las comunidades de la Zona Sur.</t>
  </si>
  <si>
    <t xml:space="preserve">Uno de los factores limitantes, sería la falta de personal profesional como: Ingenieros, debido a que actualmente la contratación pública abarca únicamente un Ingeniero Civil y el Arquitecto de la Institución cuenta con un cumulo de trabajo a nivel institucional, que imposibilita brindar una atención mas precisa. Otro factor limitándote es que se trabaja en conjunto, la revisión, visitas técnicas, informes técnicos de los proyectos viejos que se encuentran rezagados.   </t>
  </si>
  <si>
    <t>Realizar un análisis detallado para identificar las razones del incumplimiento y abordarlas directamente, una de las medidas seria la creación de un cronograma mensual de visitas de fiscalización, para distribuir la visita a los proyectos en ejecución, sin afectar el seguimiento de los proyectos viejos.</t>
  </si>
  <si>
    <t>Se aprobaron 454 becas al cierre del tercer trimestre 2024, con la aplicación de sus respectivas planillas mensuales.</t>
  </si>
  <si>
    <t xml:space="preserve">Recurso humano disponible para la atencion de los procesos de Becas </t>
  </si>
  <si>
    <t>Se lograron aprobar 35 nuevos beneficios de Becas Tecnicas, con la aplicaciòn de sus respectivos desembolsos</t>
  </si>
  <si>
    <t xml:space="preserve">El periodo donde la instituciòn permanecio sin quorum estructural, retraso la aprobacion de los beneficios sociales </t>
  </si>
  <si>
    <t>Poca demanda en la presentaciòn de nuevas solicitudes de crédito universitario</t>
  </si>
  <si>
    <t xml:space="preserve">El Centro Agricola Cantonal de Coto Brus renuncio a la ejecuciòn del proyecto, de manera que no se logra ejecutar los desembolsos programados </t>
  </si>
  <si>
    <t>Coordinar con la Unidad de Mercadeo Institucional una campaña publicitaria que aumentar la demanda en la presentacion de nuevos financiaientos universitarios</t>
  </si>
  <si>
    <t>Aumentar la cantidad de Proyectos aprobados para el periodo 2025 y 2026 de manera que se cumpla con las metas del PND2022-2026</t>
  </si>
  <si>
    <t>Se estara realizando el plan de capacitación en el mes de febrero 2025</t>
  </si>
  <si>
    <t>Presupuesto Ejecutado</t>
  </si>
  <si>
    <t>Ejecución de los procesos de planificación institucional, de acuerdo con los lineamientos de Mideplan</t>
  </si>
  <si>
    <t>Plan Operativo institucional 2026</t>
  </si>
  <si>
    <t>Se tomaron acciones correctivas y se trabajo para implementar esta mejora en mediano plazo</t>
  </si>
  <si>
    <t>No se cuenta con el presuspuesto suficiente para la realización del proyecto</t>
  </si>
  <si>
    <t xml:space="preserve"> </t>
  </si>
  <si>
    <t>Se logro implementar en una bateria sanitaria</t>
  </si>
  <si>
    <t>Se planea lograr actualizar los detalles del plan en MIDEPLAN para las obras 2025</t>
  </si>
  <si>
    <t>Se logro adjudicar por parte de la unidad comercial la acreditacion de servicios de paisajismo</t>
  </si>
  <si>
    <t>Se realiza de forma empirica una leve limpieza al canal y zonas aledañas tras evaluación del CME</t>
  </si>
  <si>
    <t>Se va a trabajar en calendario y cronograma conjunto para la limpieza del canal sin nombre</t>
  </si>
  <si>
    <t>Se elabora una encuesta de servicio al cliente y se generan accesos QR para su implementación</t>
  </si>
  <si>
    <t>Se contrata un encargado de mercadeo, se elabora el plan, se realiza la contratacion</t>
  </si>
  <si>
    <t>Programado</t>
  </si>
  <si>
    <t>Ejecutado</t>
  </si>
  <si>
    <t xml:space="preserve">Plan Operativo Institucional 2024 </t>
  </si>
  <si>
    <t>Departamento o unidad</t>
  </si>
  <si>
    <t>1. Administración</t>
  </si>
  <si>
    <t>2. Operaciones</t>
  </si>
  <si>
    <t xml:space="preserve">3. Comercial </t>
  </si>
  <si>
    <t>4. CS</t>
  </si>
  <si>
    <t>5. DTPDI</t>
  </si>
  <si>
    <t>6.UPI</t>
  </si>
  <si>
    <t>Plan Operativo Institucional 2024</t>
  </si>
  <si>
    <t>Consolidado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</si>
</sst>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C0A]d\ &quot;de&quot;\ mmmm\ &quot;de&quot;\ yyyy;@"/>
    <numFmt numFmtId="165" formatCode="[$-C0A]d\-mmm\-yyyy;@"/>
    <numFmt numFmtId="166" formatCode="d\-m\-yy;@"/>
    <numFmt numFmtId="167" formatCode="[$-C0A]dd\-mmm\-yy;@"/>
    <numFmt numFmtId="168" formatCode="[$-C0A]d\-mmm\-yy;@"/>
    <numFmt numFmtId="169" formatCode="_(&quot;₡&quot;* #,##0.00_);_(&quot;₡&quot;* \(#,##0.00\);_(&quot;₡&quot;* &quot;-&quot;??_);_(@_)"/>
    <numFmt numFmtId="170" formatCode="&quot;₡&quot;#,##0.00"/>
    <numFmt numFmtId="171" formatCode="_-* #,##0.00\ _€_-;\-* #,##0.00\ _€_-;_-* &quot;-&quot;??\ _€_-;_-@_-"/>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Bookman Old Style"/>
      <family val="1"/>
    </font>
    <font>
      <b/>
      <sz val="16"/>
      <name val="Bookman Old Style"/>
      <family val="1"/>
    </font>
    <font>
      <b/>
      <sz val="20"/>
      <name val="Bookman Old Style"/>
      <family val="1"/>
    </font>
    <font>
      <sz val="10"/>
      <name val="Arial"/>
      <family val="2"/>
    </font>
    <font>
      <b/>
      <sz val="12"/>
      <name val="Bookman Old Style"/>
      <family val="1"/>
    </font>
    <font>
      <b/>
      <sz val="18"/>
      <name val="Bookman Old Style"/>
      <family val="1"/>
    </font>
    <font>
      <b/>
      <sz val="28"/>
      <name val="Bookman Old Style"/>
      <family val="1"/>
    </font>
    <font>
      <b/>
      <sz val="28"/>
      <color theme="0"/>
      <name val="Bookman Old Style"/>
      <family val="1"/>
    </font>
    <font>
      <b/>
      <sz val="22"/>
      <name val="Bookman Old Style"/>
      <family val="1"/>
    </font>
    <font>
      <sz val="18"/>
      <name val="Bookman Old Style"/>
      <family val="1"/>
    </font>
    <font>
      <sz val="16"/>
      <name val="Bookman Old Style"/>
      <family val="1"/>
    </font>
    <font>
      <sz val="20"/>
      <name val="Bookman Old Style"/>
      <family val="1"/>
    </font>
    <font>
      <b/>
      <sz val="20"/>
      <color theme="0"/>
      <name val="Bookman Old Style"/>
      <family val="1"/>
    </font>
    <font>
      <b/>
      <sz val="18"/>
      <color theme="0"/>
      <name val="Bookman Old Style"/>
      <family val="1"/>
    </font>
    <font>
      <b/>
      <sz val="20"/>
      <color indexed="81"/>
      <name val="Tahoma"/>
      <family val="2"/>
    </font>
    <font>
      <b/>
      <sz val="8"/>
      <color indexed="81"/>
      <name val="Tahoma"/>
      <family val="2"/>
    </font>
    <font>
      <b/>
      <sz val="14"/>
      <color indexed="81"/>
      <name val="Tahoma"/>
      <family val="2"/>
    </font>
    <font>
      <b/>
      <sz val="19"/>
      <color indexed="81"/>
      <name val="Tahoma"/>
      <family val="2"/>
    </font>
    <font>
      <sz val="10"/>
      <color theme="0"/>
      <name val="Bookman Old Style"/>
      <family val="1"/>
    </font>
    <font>
      <b/>
      <sz val="11"/>
      <color theme="0"/>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u/>
      <sz val="11"/>
      <color theme="10"/>
      <name val="Calibri"/>
      <family val="2"/>
      <scheme val="minor"/>
    </font>
    <font>
      <sz val="9"/>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6"/>
      <color theme="0"/>
      <name val="Bookman Old Style"/>
      <family val="1"/>
    </font>
    <font>
      <sz val="20"/>
      <color indexed="81"/>
      <name val="Tahoma"/>
      <family val="2"/>
    </font>
    <font>
      <sz val="22"/>
      <color indexed="81"/>
      <name val="Tahoma"/>
      <family val="2"/>
    </font>
    <font>
      <sz val="10"/>
      <name val="Calibri"/>
      <family val="2"/>
      <scheme val="minor"/>
    </font>
    <font>
      <b/>
      <sz val="10"/>
      <name val="Calibri"/>
      <family val="2"/>
      <scheme val="minor"/>
    </font>
    <font>
      <b/>
      <u/>
      <sz val="48"/>
      <color indexed="9"/>
      <name val="Calibri"/>
      <family val="2"/>
      <scheme val="minor"/>
    </font>
    <font>
      <sz val="10"/>
      <color indexed="10"/>
      <name val="Calibri"/>
      <family val="2"/>
      <scheme val="minor"/>
    </font>
    <font>
      <b/>
      <sz val="12"/>
      <name val="Calibri"/>
      <family val="2"/>
      <scheme val="minor"/>
    </font>
    <font>
      <u/>
      <sz val="34"/>
      <color indexed="9"/>
      <name val="Calibri"/>
      <family val="2"/>
      <scheme val="minor"/>
    </font>
    <font>
      <b/>
      <u/>
      <sz val="34"/>
      <color indexed="9"/>
      <name val="Calibri"/>
      <family val="2"/>
      <scheme val="minor"/>
    </font>
    <font>
      <b/>
      <sz val="12"/>
      <color indexed="9"/>
      <name val="Calibri"/>
      <family val="2"/>
      <scheme val="minor"/>
    </font>
    <font>
      <b/>
      <sz val="18"/>
      <color indexed="9"/>
      <name val="Calibri"/>
      <family val="2"/>
      <scheme val="minor"/>
    </font>
    <font>
      <b/>
      <sz val="18"/>
      <name val="Calibri"/>
      <family val="2"/>
      <scheme val="minor"/>
    </font>
    <font>
      <sz val="18"/>
      <name val="Calibri"/>
      <family val="2"/>
      <scheme val="minor"/>
    </font>
    <font>
      <b/>
      <sz val="22"/>
      <color indexed="9"/>
      <name val="Calibri"/>
      <family val="2"/>
      <scheme val="minor"/>
    </font>
    <font>
      <b/>
      <sz val="20"/>
      <color indexed="9"/>
      <name val="Calibri"/>
      <family val="2"/>
      <scheme val="minor"/>
    </font>
    <font>
      <sz val="20"/>
      <name val="Calibri"/>
      <family val="2"/>
      <scheme val="minor"/>
    </font>
    <font>
      <b/>
      <sz val="20"/>
      <name val="Calibri"/>
      <family val="2"/>
      <scheme val="minor"/>
    </font>
    <font>
      <b/>
      <sz val="16"/>
      <name val="Calibri"/>
      <family val="2"/>
      <scheme val="minor"/>
    </font>
    <font>
      <b/>
      <sz val="20"/>
      <color theme="0"/>
      <name val="Calibri"/>
      <family val="2"/>
      <scheme val="minor"/>
    </font>
    <font>
      <b/>
      <sz val="14"/>
      <name val="Calibri"/>
      <family val="2"/>
      <scheme val="minor"/>
    </font>
    <font>
      <sz val="22"/>
      <color indexed="9"/>
      <name val="Calibri"/>
      <family val="2"/>
      <scheme val="minor"/>
    </font>
    <font>
      <b/>
      <sz val="16"/>
      <color theme="0"/>
      <name val="Calibri"/>
      <family val="2"/>
      <scheme val="minor"/>
    </font>
    <font>
      <sz val="16"/>
      <name val="Calibri"/>
      <family val="2"/>
      <scheme val="minor"/>
    </font>
    <font>
      <b/>
      <sz val="22"/>
      <name val="Calibri"/>
      <family val="2"/>
      <scheme val="minor"/>
    </font>
    <font>
      <sz val="22"/>
      <name val="Calibri"/>
      <family val="2"/>
      <scheme val="minor"/>
    </font>
    <font>
      <u/>
      <sz val="34"/>
      <name val="Calibri"/>
      <family val="2"/>
      <scheme val="minor"/>
    </font>
    <font>
      <sz val="10"/>
      <name val="Arial"/>
      <family val="2"/>
    </font>
    <font>
      <sz val="10"/>
      <name val="Arial"/>
      <family val="2"/>
    </font>
    <font>
      <b/>
      <sz val="12"/>
      <color theme="0"/>
      <name val="Calibri"/>
      <family val="2"/>
      <scheme val="minor"/>
    </font>
    <font>
      <sz val="12"/>
      <name val="Calibri"/>
      <family val="2"/>
      <scheme val="minor"/>
    </font>
    <font>
      <sz val="12"/>
      <color indexed="10"/>
      <name val="Calibri"/>
      <family val="2"/>
      <scheme val="minor"/>
    </font>
    <font>
      <sz val="10"/>
      <name val="Arial"/>
      <family val="2"/>
    </font>
    <font>
      <b/>
      <sz val="14"/>
      <color theme="0"/>
      <name val="Calibri"/>
      <family val="2"/>
      <scheme val="minor"/>
    </font>
    <font>
      <sz val="9"/>
      <color indexed="81"/>
      <name val="Tahoma"/>
      <family val="2"/>
    </font>
    <font>
      <b/>
      <sz val="9"/>
      <color indexed="81"/>
      <name val="Tahoma"/>
      <family val="2"/>
    </font>
    <font>
      <b/>
      <sz val="10"/>
      <name val="Arial"/>
      <family val="2"/>
    </font>
    <font>
      <b/>
      <sz val="22"/>
      <color rgb="FFFF0000"/>
      <name val="Calibri"/>
      <family val="2"/>
      <scheme val="minor"/>
    </font>
    <font>
      <sz val="10"/>
      <color theme="0"/>
      <name val="Arial"/>
      <family val="2"/>
    </font>
    <font>
      <b/>
      <sz val="8"/>
      <name val="Arial"/>
      <family val="2"/>
    </font>
    <font>
      <b/>
      <sz val="14"/>
      <color indexed="9"/>
      <name val="Calibri"/>
      <family val="2"/>
      <scheme val="minor"/>
    </font>
    <font>
      <b/>
      <sz val="14"/>
      <name val="Arial"/>
      <family val="2"/>
    </font>
    <font>
      <i/>
      <sz val="12"/>
      <name val="Arial"/>
      <family val="2"/>
    </font>
    <font>
      <b/>
      <sz val="10"/>
      <color theme="0"/>
      <name val="Arial"/>
      <family val="2"/>
    </font>
    <font>
      <sz val="9"/>
      <name val="Arial"/>
      <family val="2"/>
    </font>
    <font>
      <b/>
      <sz val="9"/>
      <name val="Arial"/>
      <family val="2"/>
    </font>
    <font>
      <sz val="9"/>
      <color theme="0"/>
      <name val="Arial"/>
      <family val="2"/>
    </font>
    <font>
      <sz val="9"/>
      <color theme="0"/>
      <name val="Calibri"/>
      <family val="2"/>
      <scheme val="minor"/>
    </font>
    <font>
      <b/>
      <sz val="16"/>
      <color indexed="9"/>
      <name val="Calibri"/>
      <family val="2"/>
      <scheme val="minor"/>
    </font>
    <font>
      <b/>
      <sz val="24"/>
      <name val="Calibri"/>
      <family val="2"/>
      <scheme val="minor"/>
    </font>
    <font>
      <sz val="12"/>
      <name val="Arial"/>
      <family val="2"/>
    </font>
    <font>
      <sz val="14"/>
      <name val="Arial"/>
      <family val="2"/>
    </font>
    <font>
      <sz val="16"/>
      <name val="Arial"/>
      <family val="2"/>
    </font>
  </fonts>
  <fills count="38">
    <fill>
      <patternFill patternType="none"/>
    </fill>
    <fill>
      <patternFill patternType="gray125"/>
    </fill>
    <fill>
      <patternFill patternType="solid">
        <fgColor indexed="56"/>
        <bgColor indexed="64"/>
      </patternFill>
    </fill>
    <fill>
      <patternFill patternType="solid">
        <fgColor indexed="44"/>
        <bgColor indexed="64"/>
      </patternFill>
    </fill>
    <fill>
      <patternFill patternType="solid">
        <fgColor rgb="FF99CCFF"/>
        <bgColor indexed="64"/>
      </patternFill>
    </fill>
    <fill>
      <patternFill patternType="solid">
        <fgColor rgb="FFCCC0DA"/>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theme="7"/>
        <bgColor indexed="64"/>
      </patternFill>
    </fill>
    <fill>
      <patternFill patternType="solid">
        <fgColor theme="9"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C9B00"/>
        <bgColor indexed="64"/>
      </patternFill>
    </fill>
    <fill>
      <patternFill patternType="solid">
        <fgColor rgb="FFFFC000"/>
        <bgColor indexed="64"/>
      </patternFill>
    </fill>
    <fill>
      <patternFill patternType="solid">
        <fgColor theme="5" tint="0.59999389629810485"/>
        <bgColor indexed="64"/>
      </patternFill>
    </fill>
    <fill>
      <patternFill patternType="solid">
        <fgColor indexed="10"/>
        <bgColor indexed="64"/>
      </patternFill>
    </fill>
    <fill>
      <patternFill patternType="solid">
        <fgColor indexed="13"/>
        <bgColor indexed="64"/>
      </patternFill>
    </fill>
    <fill>
      <patternFill patternType="solid">
        <fgColor indexed="57"/>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indexed="41"/>
        <bgColor indexed="64"/>
      </patternFill>
    </fill>
    <fill>
      <patternFill patternType="solid">
        <fgColor indexed="3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bgColor indexed="64"/>
      </patternFill>
    </fill>
    <fill>
      <patternFill patternType="solid">
        <fgColor rgb="FF92D050"/>
        <bgColor indexed="64"/>
      </patternFill>
    </fill>
    <fill>
      <patternFill patternType="solid">
        <fgColor theme="4" tint="-0.249977111117893"/>
        <bgColor indexed="64"/>
      </patternFill>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top style="thin">
        <color theme="0" tint="-0.14999847407452621"/>
      </top>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bottom style="thin">
        <color theme="0" tint="-0.14999847407452621"/>
      </bottom>
      <diagonal/>
    </border>
  </borders>
  <cellStyleXfs count="22">
    <xf numFmtId="0" fontId="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6" fillId="0" borderId="0"/>
    <xf numFmtId="0" fontId="30" fillId="0" borderId="0" applyNumberFormat="0" applyFill="0" applyBorder="0" applyAlignment="0" applyProtection="0"/>
    <xf numFmtId="9" fontId="10" fillId="0" borderId="0" applyFont="0" applyFill="0" applyBorder="0" applyAlignment="0" applyProtection="0"/>
    <xf numFmtId="0" fontId="10" fillId="0" borderId="0"/>
    <xf numFmtId="0" fontId="5" fillId="0" borderId="0"/>
    <xf numFmtId="169" fontId="5"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171" fontId="6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63" fillId="0" borderId="0" applyFont="0" applyFill="0" applyBorder="0" applyAlignment="0" applyProtection="0"/>
    <xf numFmtId="44" fontId="67" fillId="0" borderId="0" applyFont="0" applyFill="0" applyBorder="0" applyAlignment="0" applyProtection="0"/>
  </cellStyleXfs>
  <cellXfs count="505">
    <xf numFmtId="0" fontId="0" fillId="0" borderId="0" xfId="0"/>
    <xf numFmtId="0" fontId="7" fillId="0" borderId="0" xfId="0" applyFont="1" applyProtection="1">
      <protection locked="0"/>
    </xf>
    <xf numFmtId="164" fontId="8" fillId="0" borderId="0" xfId="0" applyNumberFormat="1" applyFont="1" applyAlignment="1" applyProtection="1">
      <alignment horizontal="center" wrapText="1"/>
      <protection locked="0"/>
    </xf>
    <xf numFmtId="164" fontId="9" fillId="0" borderId="0" xfId="0" applyNumberFormat="1" applyFont="1" applyAlignment="1" applyProtection="1">
      <alignment horizontal="center" vertical="center" wrapText="1"/>
      <protection locked="0"/>
    </xf>
    <xf numFmtId="0" fontId="8" fillId="0" borderId="0" xfId="0" applyFont="1" applyAlignment="1" applyProtection="1">
      <alignment horizontal="center" wrapText="1"/>
      <protection locked="0"/>
    </xf>
    <xf numFmtId="9" fontId="8" fillId="0" borderId="0" xfId="1" applyFont="1" applyBorder="1" applyAlignment="1" applyProtection="1">
      <alignment horizontal="center" wrapText="1"/>
      <protection locked="0"/>
    </xf>
    <xf numFmtId="49" fontId="7" fillId="0" borderId="0" xfId="0" applyNumberFormat="1" applyFont="1" applyProtection="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textRotation="90" wrapText="1"/>
      <protection locked="0"/>
    </xf>
    <xf numFmtId="165"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166" fontId="9" fillId="3"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9" fontId="7" fillId="0" borderId="0" xfId="1" applyFont="1" applyAlignment="1" applyProtection="1">
      <alignment horizontal="center"/>
      <protection locked="0"/>
    </xf>
    <xf numFmtId="0" fontId="7" fillId="0" borderId="0" xfId="0" applyFont="1"/>
    <xf numFmtId="0" fontId="9" fillId="3" borderId="2" xfId="0" applyFont="1" applyFill="1" applyBorder="1" applyAlignment="1">
      <alignment horizontal="center"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165" fontId="13" fillId="2" borderId="1" xfId="0" applyNumberFormat="1" applyFont="1" applyFill="1" applyBorder="1" applyAlignment="1">
      <alignment horizontal="center" vertical="center"/>
    </xf>
    <xf numFmtId="0" fontId="7" fillId="0" borderId="0" xfId="0" applyFont="1" applyAlignment="1" applyProtection="1">
      <alignment horizontal="left"/>
      <protection locked="0"/>
    </xf>
    <xf numFmtId="0" fontId="13" fillId="2" borderId="3" xfId="0" applyFont="1" applyFill="1" applyBorder="1" applyAlignment="1">
      <alignment horizontal="center" vertical="center"/>
    </xf>
    <xf numFmtId="9" fontId="14" fillId="2" borderId="1" xfId="1" applyFont="1" applyFill="1" applyBorder="1" applyAlignment="1" applyProtection="1">
      <alignment horizontal="center" vertical="center"/>
    </xf>
    <xf numFmtId="49" fontId="13" fillId="2" borderId="1" xfId="0" applyNumberFormat="1" applyFont="1" applyFill="1" applyBorder="1" applyAlignment="1">
      <alignment vertical="center"/>
    </xf>
    <xf numFmtId="165" fontId="13" fillId="2" borderId="1" xfId="0" applyNumberFormat="1" applyFont="1" applyFill="1" applyBorder="1" applyAlignment="1">
      <alignment vertical="center"/>
    </xf>
    <xf numFmtId="0" fontId="13" fillId="2" borderId="7" xfId="0" applyFont="1" applyFill="1" applyBorder="1" applyAlignment="1">
      <alignment vertical="center"/>
    </xf>
    <xf numFmtId="0" fontId="16" fillId="3" borderId="1" xfId="0" applyFont="1" applyFill="1" applyBorder="1" applyAlignment="1">
      <alignment horizontal="center" vertical="center" wrapText="1"/>
    </xf>
    <xf numFmtId="9" fontId="16" fillId="3" borderId="8" xfId="4" applyFont="1" applyFill="1" applyBorder="1" applyAlignment="1">
      <alignment horizontal="center" vertical="center" wrapText="1"/>
    </xf>
    <xf numFmtId="0" fontId="16" fillId="3" borderId="1" xfId="3" applyFont="1" applyFill="1" applyBorder="1" applyAlignment="1">
      <alignment vertical="center" wrapText="1"/>
    </xf>
    <xf numFmtId="49" fontId="17" fillId="0" borderId="1" xfId="1"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9" fontId="12" fillId="0" borderId="1" xfId="0" applyNumberFormat="1" applyFont="1" applyBorder="1" applyAlignment="1">
      <alignment horizontal="center" vertical="center" wrapText="1"/>
    </xf>
    <xf numFmtId="165" fontId="18" fillId="0" borderId="1" xfId="0" applyNumberFormat="1" applyFont="1" applyBorder="1" applyAlignment="1" applyProtection="1">
      <alignment horizontal="center" vertical="center"/>
      <protection locked="0"/>
    </xf>
    <xf numFmtId="167" fontId="18" fillId="0" borderId="1" xfId="0" applyNumberFormat="1" applyFont="1" applyBorder="1" applyAlignment="1" applyProtection="1">
      <alignment horizontal="center" vertical="center"/>
      <protection locked="0"/>
    </xf>
    <xf numFmtId="0" fontId="9" fillId="4" borderId="6" xfId="3" applyFont="1" applyFill="1" applyBorder="1" applyAlignment="1">
      <alignment horizontal="center" vertical="center" wrapText="1"/>
    </xf>
    <xf numFmtId="9" fontId="16" fillId="3" borderId="1" xfId="4" applyFont="1" applyFill="1" applyBorder="1" applyAlignment="1">
      <alignment horizontal="center" vertical="center" wrapText="1"/>
    </xf>
    <xf numFmtId="0" fontId="16" fillId="4" borderId="1" xfId="3" applyFont="1" applyFill="1" applyBorder="1" applyAlignment="1">
      <alignment vertical="center" wrapText="1"/>
    </xf>
    <xf numFmtId="9" fontId="16" fillId="3" borderId="9" xfId="4" applyFont="1" applyFill="1" applyBorder="1" applyAlignment="1">
      <alignment horizontal="center" vertical="center" wrapText="1"/>
    </xf>
    <xf numFmtId="0" fontId="9" fillId="4" borderId="8" xfId="3" applyFont="1" applyFill="1" applyBorder="1" applyAlignment="1">
      <alignment horizontal="center" vertical="center" wrapText="1"/>
    </xf>
    <xf numFmtId="0" fontId="19" fillId="2" borderId="1" xfId="0" applyFont="1" applyFill="1" applyBorder="1" applyAlignment="1">
      <alignment horizontal="center" vertical="center"/>
    </xf>
    <xf numFmtId="9" fontId="13" fillId="2" borderId="1" xfId="1" applyFont="1" applyFill="1" applyBorder="1" applyAlignment="1" applyProtection="1">
      <alignment horizontal="center" vertical="center"/>
      <protection locked="0"/>
    </xf>
    <xf numFmtId="0" fontId="16" fillId="3" borderId="5" xfId="0" applyFont="1" applyFill="1" applyBorder="1" applyAlignment="1">
      <alignment horizontal="center" vertical="center" wrapText="1"/>
    </xf>
    <xf numFmtId="0" fontId="9" fillId="4" borderId="1" xfId="3" applyFont="1" applyFill="1" applyBorder="1" applyAlignment="1">
      <alignment horizontal="center" vertical="center" wrapText="1"/>
    </xf>
    <xf numFmtId="0" fontId="14" fillId="7" borderId="0" xfId="0" applyFont="1" applyFill="1" applyAlignment="1" applyProtection="1">
      <alignment vertical="center"/>
      <protection locked="0"/>
    </xf>
    <xf numFmtId="0" fontId="14" fillId="7" borderId="1" xfId="0" applyFont="1" applyFill="1" applyBorder="1" applyAlignment="1">
      <alignment vertical="center"/>
    </xf>
    <xf numFmtId="0" fontId="19" fillId="7" borderId="1" xfId="0" applyFont="1" applyFill="1" applyBorder="1" applyAlignment="1">
      <alignment horizontal="center" vertical="center"/>
    </xf>
    <xf numFmtId="0" fontId="14" fillId="7" borderId="1" xfId="0" applyFont="1" applyFill="1" applyBorder="1" applyAlignment="1">
      <alignment horizontal="center" vertical="center"/>
    </xf>
    <xf numFmtId="9" fontId="14" fillId="7" borderId="1" xfId="1" applyFont="1" applyFill="1" applyBorder="1" applyAlignment="1" applyProtection="1">
      <alignment horizontal="center" vertical="center"/>
    </xf>
    <xf numFmtId="165" fontId="14" fillId="7" borderId="1" xfId="0" applyNumberFormat="1" applyFont="1" applyFill="1" applyBorder="1" applyAlignment="1">
      <alignment horizontal="center" vertical="center"/>
    </xf>
    <xf numFmtId="0" fontId="14" fillId="7" borderId="7" xfId="0" applyFont="1" applyFill="1" applyBorder="1" applyAlignment="1">
      <alignment horizontal="center" vertical="center"/>
    </xf>
    <xf numFmtId="0" fontId="25" fillId="7" borderId="0" xfId="0" applyFont="1" applyFill="1" applyProtection="1">
      <protection locked="0"/>
    </xf>
    <xf numFmtId="0" fontId="14" fillId="7" borderId="3" xfId="0" applyFont="1" applyFill="1" applyBorder="1" applyAlignment="1" applyProtection="1">
      <alignment vertical="center"/>
      <protection locked="0"/>
    </xf>
    <xf numFmtId="0" fontId="8" fillId="0" borderId="0" xfId="0" applyFont="1" applyAlignment="1" applyProtection="1">
      <alignment horizontal="right" wrapText="1"/>
      <protection locked="0"/>
    </xf>
    <xf numFmtId="0" fontId="20" fillId="2" borderId="1" xfId="0" applyFont="1" applyFill="1" applyBorder="1" applyAlignment="1" applyProtection="1">
      <alignment horizontal="center" vertical="center" wrapText="1"/>
      <protection locked="0"/>
    </xf>
    <xf numFmtId="0" fontId="25" fillId="0" borderId="0" xfId="0" applyFont="1" applyAlignment="1" applyProtection="1">
      <alignment horizontal="center"/>
      <protection locked="0"/>
    </xf>
    <xf numFmtId="0" fontId="6" fillId="12" borderId="0" xfId="7" applyFill="1"/>
    <xf numFmtId="0" fontId="6" fillId="6" borderId="0" xfId="7" applyFill="1"/>
    <xf numFmtId="0" fontId="6" fillId="0" borderId="0" xfId="7"/>
    <xf numFmtId="0" fontId="6" fillId="13" borderId="0" xfId="7" applyFill="1"/>
    <xf numFmtId="10" fontId="26" fillId="11" borderId="0" xfId="7" applyNumberFormat="1" applyFont="1" applyFill="1" applyAlignment="1">
      <alignment horizontal="center"/>
    </xf>
    <xf numFmtId="0" fontId="27" fillId="6" borderId="0" xfId="7" applyFont="1" applyFill="1" applyAlignment="1">
      <alignment vertical="center"/>
    </xf>
    <xf numFmtId="0" fontId="6" fillId="0" borderId="0" xfId="7" applyAlignment="1">
      <alignment horizontal="center"/>
    </xf>
    <xf numFmtId="0" fontId="27" fillId="8" borderId="17" xfId="7" applyFont="1" applyFill="1" applyBorder="1" applyAlignment="1">
      <alignment horizontal="center" vertical="center"/>
    </xf>
    <xf numFmtId="0" fontId="27" fillId="8" borderId="20" xfId="7" applyFont="1" applyFill="1" applyBorder="1" applyAlignment="1">
      <alignment horizontal="center" vertical="center"/>
    </xf>
    <xf numFmtId="0" fontId="27" fillId="0" borderId="0" xfId="7" applyFont="1"/>
    <xf numFmtId="0" fontId="6" fillId="16" borderId="8" xfId="7" applyFill="1" applyBorder="1" applyAlignment="1">
      <alignment horizontal="justify" vertical="center" wrapText="1"/>
    </xf>
    <xf numFmtId="0" fontId="30" fillId="16" borderId="6" xfId="8" quotePrefix="1" applyFill="1" applyBorder="1" applyAlignment="1">
      <alignment horizontal="center" vertical="center" wrapText="1"/>
    </xf>
    <xf numFmtId="0" fontId="6" fillId="16" borderId="8" xfId="7" applyFill="1" applyBorder="1" applyAlignment="1">
      <alignment vertical="center" wrapText="1"/>
    </xf>
    <xf numFmtId="9" fontId="6" fillId="16" borderId="8" xfId="7" applyNumberFormat="1" applyFill="1" applyBorder="1" applyAlignment="1">
      <alignment vertical="center"/>
    </xf>
    <xf numFmtId="0" fontId="6" fillId="16" borderId="8" xfId="7" applyFill="1" applyBorder="1"/>
    <xf numFmtId="9" fontId="6" fillId="16" borderId="8" xfId="7" applyNumberFormat="1" applyFill="1" applyBorder="1" applyAlignment="1">
      <alignment horizontal="center" vertical="center"/>
    </xf>
    <xf numFmtId="43" fontId="6" fillId="17" borderId="21" xfId="7" applyNumberFormat="1" applyFill="1" applyBorder="1" applyAlignment="1">
      <alignment horizontal="center" vertical="center"/>
    </xf>
    <xf numFmtId="0" fontId="6" fillId="16" borderId="1" xfId="7" applyFill="1" applyBorder="1" applyAlignment="1">
      <alignment horizontal="justify" vertical="center" wrapText="1"/>
    </xf>
    <xf numFmtId="0" fontId="30" fillId="16" borderId="1" xfId="8" quotePrefix="1" applyFill="1" applyBorder="1" applyAlignment="1">
      <alignment horizontal="center" vertical="center" wrapText="1"/>
    </xf>
    <xf numFmtId="0" fontId="6" fillId="16" borderId="1" xfId="7" applyFill="1" applyBorder="1" applyAlignment="1">
      <alignment vertical="center" wrapText="1"/>
    </xf>
    <xf numFmtId="0" fontId="6" fillId="16" borderId="1" xfId="7" applyFill="1" applyBorder="1" applyAlignment="1">
      <alignment horizontal="center" vertical="center" wrapText="1"/>
    </xf>
    <xf numFmtId="0" fontId="31" fillId="16" borderId="1" xfId="7" applyFont="1" applyFill="1" applyBorder="1" applyAlignment="1">
      <alignment horizontal="justify" vertical="center" wrapText="1"/>
    </xf>
    <xf numFmtId="43" fontId="6" fillId="11" borderId="21" xfId="7" applyNumberFormat="1" applyFill="1" applyBorder="1" applyAlignment="1">
      <alignment horizontal="center" vertical="center"/>
    </xf>
    <xf numFmtId="43" fontId="6" fillId="18" borderId="21" xfId="7" applyNumberFormat="1" applyFill="1" applyBorder="1" applyAlignment="1">
      <alignment horizontal="center" vertical="center"/>
    </xf>
    <xf numFmtId="0" fontId="6" fillId="20" borderId="1" xfId="7" applyFill="1" applyBorder="1" applyAlignment="1">
      <alignment horizontal="justify" vertical="center" wrapText="1"/>
    </xf>
    <xf numFmtId="0" fontId="30" fillId="20" borderId="1" xfId="8" quotePrefix="1" applyFill="1" applyBorder="1" applyAlignment="1">
      <alignment horizontal="center" vertical="center"/>
    </xf>
    <xf numFmtId="0" fontId="6" fillId="20" borderId="1" xfId="7" applyFill="1" applyBorder="1" applyAlignment="1">
      <alignment vertical="center" wrapText="1"/>
    </xf>
    <xf numFmtId="0" fontId="6" fillId="20" borderId="1" xfId="7" applyFill="1" applyBorder="1" applyAlignment="1">
      <alignment horizontal="center" vertical="center" wrapText="1"/>
    </xf>
    <xf numFmtId="9" fontId="6" fillId="20" borderId="1" xfId="7" applyNumberFormat="1" applyFill="1" applyBorder="1" applyAlignment="1">
      <alignment vertical="center"/>
    </xf>
    <xf numFmtId="43" fontId="6" fillId="8" borderId="21" xfId="7" applyNumberFormat="1" applyFill="1" applyBorder="1" applyAlignment="1">
      <alignment vertical="center"/>
    </xf>
    <xf numFmtId="0" fontId="34" fillId="20" borderId="1" xfId="7" applyFont="1" applyFill="1" applyBorder="1" applyAlignment="1">
      <alignment horizontal="center" vertical="center"/>
    </xf>
    <xf numFmtId="43" fontId="6" fillId="21" borderId="21" xfId="7" applyNumberFormat="1" applyFill="1" applyBorder="1" applyAlignment="1">
      <alignment horizontal="center" vertical="center"/>
    </xf>
    <xf numFmtId="0" fontId="6" fillId="23" borderId="1" xfId="7" applyFill="1" applyBorder="1" applyAlignment="1">
      <alignment horizontal="justify" vertical="center" wrapText="1"/>
    </xf>
    <xf numFmtId="0" fontId="30" fillId="23" borderId="1" xfId="8" quotePrefix="1" applyFill="1" applyBorder="1" applyAlignment="1">
      <alignment horizontal="center" vertical="center"/>
    </xf>
    <xf numFmtId="0" fontId="6" fillId="23" borderId="1" xfId="7" applyFill="1" applyBorder="1" applyAlignment="1">
      <alignment horizontal="center" vertical="center" wrapText="1"/>
    </xf>
    <xf numFmtId="9" fontId="6" fillId="23" borderId="1" xfId="7" applyNumberFormat="1" applyFill="1" applyBorder="1" applyAlignment="1">
      <alignment vertical="center"/>
    </xf>
    <xf numFmtId="0" fontId="6" fillId="23" borderId="1" xfId="7" applyFill="1" applyBorder="1" applyAlignment="1">
      <alignment vertical="center" wrapText="1"/>
    </xf>
    <xf numFmtId="0" fontId="30" fillId="23" borderId="1" xfId="8" quotePrefix="1" applyFill="1" applyBorder="1" applyAlignment="1">
      <alignment horizontal="center" vertical="center" wrapText="1"/>
    </xf>
    <xf numFmtId="0" fontId="6" fillId="23" borderId="1" xfId="7" applyFill="1" applyBorder="1" applyAlignment="1">
      <alignment horizontal="left" vertical="center" wrapText="1"/>
    </xf>
    <xf numFmtId="0" fontId="13" fillId="7" borderId="1" xfId="0" applyFont="1" applyFill="1" applyBorder="1" applyAlignment="1">
      <alignment vertical="center"/>
    </xf>
    <xf numFmtId="49" fontId="16" fillId="3" borderId="1" xfId="3" applyNumberFormat="1" applyFont="1" applyFill="1" applyBorder="1" applyAlignment="1">
      <alignment vertical="center" wrapText="1"/>
    </xf>
    <xf numFmtId="9" fontId="19" fillId="0" borderId="0" xfId="1"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19"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2" fillId="4" borderId="1" xfId="3" applyFont="1" applyFill="1" applyBorder="1" applyAlignment="1">
      <alignment horizontal="center" vertical="center" wrapText="1"/>
    </xf>
    <xf numFmtId="0" fontId="14" fillId="0" borderId="0" xfId="0" applyFont="1" applyAlignment="1" applyProtection="1">
      <alignment vertical="center"/>
      <protection locked="0"/>
    </xf>
    <xf numFmtId="0" fontId="25" fillId="0" borderId="0" xfId="0" applyFont="1" applyProtection="1">
      <protection locked="0"/>
    </xf>
    <xf numFmtId="0" fontId="14" fillId="0" borderId="3" xfId="0" applyFont="1" applyBorder="1" applyAlignment="1" applyProtection="1">
      <alignment vertical="center"/>
      <protection locked="0"/>
    </xf>
    <xf numFmtId="0" fontId="13" fillId="20" borderId="1" xfId="0" applyFont="1" applyFill="1" applyBorder="1" applyAlignment="1">
      <alignment vertical="center"/>
    </xf>
    <xf numFmtId="0" fontId="14" fillId="20" borderId="1" xfId="0" applyFont="1" applyFill="1" applyBorder="1" applyAlignment="1">
      <alignment vertical="center"/>
    </xf>
    <xf numFmtId="0" fontId="19" fillId="20" borderId="1" xfId="0" applyFont="1" applyFill="1" applyBorder="1" applyAlignment="1">
      <alignment horizontal="center" vertical="center"/>
    </xf>
    <xf numFmtId="0" fontId="14" fillId="20" borderId="1" xfId="0" applyFont="1" applyFill="1" applyBorder="1" applyAlignment="1">
      <alignment horizontal="center" vertical="center"/>
    </xf>
    <xf numFmtId="9" fontId="14" fillId="20" borderId="1" xfId="1" applyFont="1" applyFill="1" applyBorder="1" applyAlignment="1" applyProtection="1">
      <alignment horizontal="center" vertical="center"/>
    </xf>
    <xf numFmtId="165" fontId="14" fillId="20" borderId="1" xfId="0" applyNumberFormat="1" applyFont="1" applyFill="1" applyBorder="1" applyAlignment="1">
      <alignment horizontal="center" vertical="center"/>
    </xf>
    <xf numFmtId="0" fontId="14" fillId="20" borderId="7" xfId="0" applyFont="1" applyFill="1" applyBorder="1" applyAlignment="1">
      <alignment horizontal="center" vertical="center"/>
    </xf>
    <xf numFmtId="0" fontId="13" fillId="18" borderId="1" xfId="0" applyFont="1" applyFill="1" applyBorder="1" applyAlignment="1">
      <alignment vertical="center"/>
    </xf>
    <xf numFmtId="0" fontId="14" fillId="18" borderId="1" xfId="0" applyFont="1" applyFill="1" applyBorder="1" applyAlignment="1">
      <alignment vertical="center"/>
    </xf>
    <xf numFmtId="0" fontId="19" fillId="18" borderId="1" xfId="0" applyFont="1" applyFill="1" applyBorder="1" applyAlignment="1">
      <alignment horizontal="center" vertical="center"/>
    </xf>
    <xf numFmtId="0" fontId="14" fillId="18" borderId="1" xfId="0" applyFont="1" applyFill="1" applyBorder="1" applyAlignment="1">
      <alignment horizontal="center" vertical="center"/>
    </xf>
    <xf numFmtId="9" fontId="14" fillId="18" borderId="1" xfId="1" applyFont="1" applyFill="1" applyBorder="1" applyAlignment="1" applyProtection="1">
      <alignment horizontal="center" vertical="center"/>
    </xf>
    <xf numFmtId="165" fontId="14" fillId="18" borderId="1" xfId="0" applyNumberFormat="1" applyFont="1" applyFill="1" applyBorder="1" applyAlignment="1">
      <alignment horizontal="center" vertical="center"/>
    </xf>
    <xf numFmtId="0" fontId="14" fillId="18" borderId="7" xfId="0" applyFont="1" applyFill="1" applyBorder="1" applyAlignment="1">
      <alignment horizontal="center" vertical="center"/>
    </xf>
    <xf numFmtId="0" fontId="38" fillId="0" borderId="0" xfId="2" applyFont="1"/>
    <xf numFmtId="0" fontId="39" fillId="0" borderId="0" xfId="2" applyFont="1"/>
    <xf numFmtId="0" fontId="38" fillId="0" borderId="0" xfId="2" applyFont="1" applyAlignment="1">
      <alignment horizontal="center"/>
    </xf>
    <xf numFmtId="9" fontId="38" fillId="0" borderId="0" xfId="2" applyNumberFormat="1" applyFont="1" applyAlignment="1">
      <alignment horizontal="center"/>
    </xf>
    <xf numFmtId="0" fontId="40" fillId="2" borderId="22" xfId="2" applyFont="1" applyFill="1" applyBorder="1" applyAlignment="1">
      <alignment horizontal="center" vertical="center"/>
    </xf>
    <xf numFmtId="0" fontId="41" fillId="0" borderId="0" xfId="2" applyFont="1"/>
    <xf numFmtId="14" fontId="38" fillId="0" borderId="0" xfId="2" applyNumberFormat="1" applyFont="1"/>
    <xf numFmtId="0" fontId="40" fillId="2" borderId="16" xfId="2" applyFont="1" applyFill="1" applyBorder="1" applyAlignment="1">
      <alignment horizontal="center" vertical="center"/>
    </xf>
    <xf numFmtId="0" fontId="40" fillId="2" borderId="23" xfId="2" applyFont="1" applyFill="1" applyBorder="1" applyAlignment="1">
      <alignment horizontal="center" vertical="center"/>
    </xf>
    <xf numFmtId="0" fontId="42" fillId="0" borderId="24" xfId="2" applyFont="1" applyBorder="1" applyAlignment="1">
      <alignment horizontal="center" vertical="center"/>
    </xf>
    <xf numFmtId="0" fontId="43" fillId="0" borderId="0" xfId="2" applyFont="1" applyAlignment="1">
      <alignment horizontal="left"/>
    </xf>
    <xf numFmtId="0" fontId="43" fillId="0" borderId="0" xfId="2" applyFont="1" applyAlignment="1">
      <alignment horizontal="center"/>
    </xf>
    <xf numFmtId="0" fontId="43" fillId="0" borderId="13" xfId="2" applyFont="1" applyBorder="1"/>
    <xf numFmtId="0" fontId="44" fillId="0" borderId="13" xfId="2" applyFont="1" applyBorder="1"/>
    <xf numFmtId="9" fontId="43" fillId="0" borderId="13" xfId="2" applyNumberFormat="1" applyFont="1" applyBorder="1" applyAlignment="1">
      <alignment horizontal="center"/>
    </xf>
    <xf numFmtId="0" fontId="42" fillId="0" borderId="28" xfId="2" applyFont="1" applyBorder="1" applyAlignment="1">
      <alignment horizontal="center" vertical="center"/>
    </xf>
    <xf numFmtId="0" fontId="45" fillId="24" borderId="25" xfId="2" applyFont="1" applyFill="1" applyBorder="1" applyAlignment="1">
      <alignment horizontal="center" vertical="center"/>
    </xf>
    <xf numFmtId="0" fontId="46" fillId="2" borderId="1" xfId="2" applyFont="1" applyFill="1" applyBorder="1" applyAlignment="1">
      <alignment horizontal="center" vertical="center" wrapText="1"/>
    </xf>
    <xf numFmtId="9" fontId="47" fillId="3" borderId="1" xfId="2" applyNumberFormat="1" applyFont="1" applyFill="1" applyBorder="1" applyAlignment="1">
      <alignment horizontal="center" vertical="center" wrapText="1"/>
    </xf>
    <xf numFmtId="0" fontId="46" fillId="2" borderId="1" xfId="2" applyFont="1" applyFill="1" applyBorder="1" applyAlignment="1">
      <alignment vertical="center" wrapText="1"/>
    </xf>
    <xf numFmtId="0" fontId="48" fillId="0" borderId="1" xfId="2" applyFont="1" applyBorder="1"/>
    <xf numFmtId="0" fontId="38" fillId="0" borderId="0" xfId="2" applyFont="1" applyAlignment="1">
      <alignment horizontal="center" wrapText="1"/>
    </xf>
    <xf numFmtId="0" fontId="42" fillId="25" borderId="25" xfId="2" applyFont="1" applyFill="1" applyBorder="1" applyAlignment="1">
      <alignment horizontal="center" vertical="center"/>
    </xf>
    <xf numFmtId="0" fontId="47" fillId="0" borderId="0" xfId="2" applyFont="1" applyAlignment="1">
      <alignment horizontal="center" vertical="center" wrapText="1"/>
    </xf>
    <xf numFmtId="0" fontId="49" fillId="6" borderId="0" xfId="2" applyFont="1" applyFill="1" applyAlignment="1">
      <alignment horizontal="center" vertical="center"/>
    </xf>
    <xf numFmtId="0" fontId="42" fillId="0" borderId="26" xfId="2" applyFont="1" applyBorder="1" applyAlignment="1">
      <alignment horizontal="center" vertical="center"/>
    </xf>
    <xf numFmtId="0" fontId="50" fillId="0" borderId="1" xfId="2" applyFont="1" applyBorder="1" applyAlignment="1">
      <alignment horizontal="center" vertical="center" wrapText="1"/>
    </xf>
    <xf numFmtId="0" fontId="51" fillId="0" borderId="1" xfId="2" applyFont="1" applyBorder="1" applyAlignment="1">
      <alignment horizontal="center" vertical="center" wrapText="1"/>
    </xf>
    <xf numFmtId="0" fontId="52" fillId="0" borderId="12" xfId="2" applyFont="1" applyBorder="1" applyAlignment="1">
      <alignment horizontal="center" vertical="center" wrapText="1"/>
    </xf>
    <xf numFmtId="0" fontId="51" fillId="0" borderId="12" xfId="2" applyFont="1" applyBorder="1" applyAlignment="1">
      <alignment horizontal="center" vertical="center" wrapText="1"/>
    </xf>
    <xf numFmtId="9" fontId="51" fillId="0" borderId="13" xfId="2" applyNumberFormat="1" applyFont="1" applyBorder="1" applyAlignment="1">
      <alignment horizontal="center" vertical="center" wrapText="1"/>
    </xf>
    <xf numFmtId="0" fontId="51" fillId="0" borderId="10" xfId="2" applyFont="1" applyBorder="1" applyAlignment="1">
      <alignment vertical="center"/>
    </xf>
    <xf numFmtId="0" fontId="46" fillId="0" borderId="1" xfId="2" applyFont="1" applyBorder="1" applyAlignment="1">
      <alignment horizontal="center" vertical="center" wrapText="1"/>
    </xf>
    <xf numFmtId="0" fontId="52" fillId="0" borderId="1" xfId="2" applyFont="1" applyBorder="1" applyAlignment="1">
      <alignment horizontal="center" vertical="center" wrapText="1"/>
    </xf>
    <xf numFmtId="0" fontId="52" fillId="0" borderId="2" xfId="2" applyFont="1" applyBorder="1" applyAlignment="1">
      <alignment horizontal="center" vertical="center" wrapText="1"/>
    </xf>
    <xf numFmtId="0" fontId="49" fillId="2" borderId="11" xfId="2" applyFont="1" applyFill="1" applyBorder="1" applyAlignment="1">
      <alignment horizontal="center" vertical="center"/>
    </xf>
    <xf numFmtId="0" fontId="49" fillId="2" borderId="6" xfId="2" applyFont="1" applyFill="1" applyBorder="1" applyAlignment="1">
      <alignment horizontal="center" vertical="center"/>
    </xf>
    <xf numFmtId="0" fontId="45" fillId="26" borderId="27" xfId="2" applyFont="1" applyFill="1" applyBorder="1" applyAlignment="1">
      <alignment horizontal="center" vertical="center"/>
    </xf>
    <xf numFmtId="0" fontId="52" fillId="19" borderId="1" xfId="2" applyFont="1" applyFill="1" applyBorder="1" applyAlignment="1">
      <alignment horizontal="center" vertical="center" wrapText="1"/>
    </xf>
    <xf numFmtId="0" fontId="54" fillId="18" borderId="1" xfId="2" applyFont="1" applyFill="1" applyBorder="1" applyAlignment="1">
      <alignment horizontal="center" vertical="center" wrapText="1"/>
    </xf>
    <xf numFmtId="0" fontId="49" fillId="2" borderId="10" xfId="2" applyFont="1" applyFill="1" applyBorder="1" applyAlignment="1">
      <alignment horizontal="center" vertical="center"/>
    </xf>
    <xf numFmtId="0" fontId="49" fillId="2" borderId="2" xfId="2" applyFont="1" applyFill="1" applyBorder="1" applyAlignment="1">
      <alignment horizontal="center" vertical="center"/>
    </xf>
    <xf numFmtId="0" fontId="49" fillId="2" borderId="3" xfId="2" applyFont="1" applyFill="1" applyBorder="1" applyAlignment="1">
      <alignment vertical="center"/>
    </xf>
    <xf numFmtId="0" fontId="56" fillId="2" borderId="4" xfId="2" applyFont="1" applyFill="1" applyBorder="1" applyAlignment="1">
      <alignment vertical="center"/>
    </xf>
    <xf numFmtId="0" fontId="49" fillId="2" borderId="4" xfId="2" applyFont="1" applyFill="1" applyBorder="1" applyAlignment="1">
      <alignment vertical="center"/>
    </xf>
    <xf numFmtId="9" fontId="49" fillId="2" borderId="4" xfId="2" applyNumberFormat="1" applyFont="1" applyFill="1" applyBorder="1" applyAlignment="1">
      <alignment horizontal="center" vertical="center"/>
    </xf>
    <xf numFmtId="9" fontId="49" fillId="2" borderId="4" xfId="1" applyFont="1" applyFill="1" applyBorder="1" applyAlignment="1" applyProtection="1">
      <alignment horizontal="center" vertical="center"/>
    </xf>
    <xf numFmtId="0" fontId="49" fillId="2" borderId="4" xfId="2" applyFont="1" applyFill="1" applyBorder="1" applyAlignment="1">
      <alignment horizontal="center" vertical="center"/>
    </xf>
    <xf numFmtId="9" fontId="57" fillId="9" borderId="1" xfId="2" applyNumberFormat="1" applyFont="1" applyFill="1" applyBorder="1" applyAlignment="1">
      <alignment horizontal="center" vertical="center" wrapText="1"/>
    </xf>
    <xf numFmtId="0" fontId="49" fillId="2" borderId="5" xfId="2" applyFont="1" applyFill="1" applyBorder="1" applyAlignment="1">
      <alignment vertical="center"/>
    </xf>
    <xf numFmtId="0" fontId="48" fillId="3" borderId="1" xfId="0" applyFont="1" applyFill="1" applyBorder="1" applyAlignment="1">
      <alignment horizontal="center" vertical="center" wrapText="1"/>
    </xf>
    <xf numFmtId="9" fontId="58" fillId="3" borderId="1" xfId="2" applyNumberFormat="1" applyFont="1" applyFill="1" applyBorder="1" applyAlignment="1">
      <alignment horizontal="center" vertical="center" wrapText="1"/>
    </xf>
    <xf numFmtId="49" fontId="58" fillId="3" borderId="1" xfId="2" applyNumberFormat="1" applyFont="1" applyFill="1" applyBorder="1" applyAlignment="1">
      <alignment horizontal="left" vertical="center" wrapText="1"/>
    </xf>
    <xf numFmtId="0" fontId="58" fillId="3" borderId="1" xfId="2" applyFont="1" applyFill="1" applyBorder="1" applyAlignment="1">
      <alignment horizontal="center" vertical="center" wrapText="1"/>
    </xf>
    <xf numFmtId="167" fontId="58" fillId="3" borderId="1" xfId="2" applyNumberFormat="1" applyFont="1" applyFill="1" applyBorder="1" applyAlignment="1">
      <alignment horizontal="center" vertical="center" wrapText="1"/>
    </xf>
    <xf numFmtId="1" fontId="58" fillId="3" borderId="1" xfId="2" applyNumberFormat="1" applyFont="1" applyFill="1" applyBorder="1" applyAlignment="1">
      <alignment horizontal="center" vertical="center" wrapText="1"/>
    </xf>
    <xf numFmtId="168" fontId="58" fillId="0" borderId="1" xfId="2" applyNumberFormat="1" applyFont="1" applyBorder="1" applyAlignment="1" applyProtection="1">
      <alignment horizontal="center" vertical="center" wrapText="1"/>
      <protection locked="0"/>
    </xf>
    <xf numFmtId="1" fontId="58" fillId="30" borderId="1" xfId="2" applyNumberFormat="1" applyFont="1" applyFill="1" applyBorder="1" applyAlignment="1">
      <alignment horizontal="center" vertical="center" wrapText="1"/>
    </xf>
    <xf numFmtId="9" fontId="58" fillId="0" borderId="1" xfId="2" applyNumberFormat="1" applyFont="1" applyBorder="1" applyAlignment="1" applyProtection="1">
      <alignment horizontal="center" vertical="center" wrapText="1"/>
      <protection locked="0"/>
    </xf>
    <xf numFmtId="9" fontId="58" fillId="0" borderId="1" xfId="2" applyNumberFormat="1" applyFont="1" applyBorder="1" applyAlignment="1">
      <alignment horizontal="center" vertical="center" wrapText="1"/>
    </xf>
    <xf numFmtId="9" fontId="53" fillId="31" borderId="1" xfId="2" applyNumberFormat="1" applyFont="1" applyFill="1" applyBorder="1" applyAlignment="1">
      <alignment horizontal="center" vertical="center" wrapText="1"/>
    </xf>
    <xf numFmtId="9" fontId="53" fillId="3" borderId="1" xfId="2" applyNumberFormat="1" applyFont="1" applyFill="1" applyBorder="1" applyAlignment="1">
      <alignment horizontal="center" vertical="center" wrapText="1"/>
    </xf>
    <xf numFmtId="0" fontId="58" fillId="4" borderId="1" xfId="2" applyFont="1" applyFill="1" applyBorder="1" applyAlignment="1">
      <alignment horizontal="center" vertical="center" wrapText="1"/>
    </xf>
    <xf numFmtId="0" fontId="58" fillId="0" borderId="1" xfId="2" applyFont="1" applyBorder="1" applyAlignment="1" applyProtection="1">
      <alignment horizontal="center" vertical="center" wrapText="1"/>
      <protection locked="0"/>
    </xf>
    <xf numFmtId="49" fontId="58" fillId="3" borderId="1" xfId="2" applyNumberFormat="1" applyFont="1" applyFill="1" applyBorder="1" applyAlignment="1">
      <alignment horizontal="center" vertical="center" wrapText="1"/>
    </xf>
    <xf numFmtId="9" fontId="58" fillId="3" borderId="1" xfId="2" applyNumberFormat="1" applyFont="1" applyFill="1" applyBorder="1" applyAlignment="1">
      <alignment horizontal="left" vertical="center" wrapText="1"/>
    </xf>
    <xf numFmtId="0" fontId="58" fillId="32" borderId="1" xfId="2" applyFont="1" applyFill="1" applyBorder="1" applyAlignment="1">
      <alignment horizontal="center" vertical="center" wrapText="1"/>
    </xf>
    <xf numFmtId="9" fontId="58" fillId="32" borderId="1" xfId="2" applyNumberFormat="1" applyFont="1" applyFill="1" applyBorder="1" applyAlignment="1">
      <alignment horizontal="center" vertical="center" wrapText="1"/>
    </xf>
    <xf numFmtId="0" fontId="58" fillId="32" borderId="1" xfId="2" applyFont="1" applyFill="1" applyBorder="1" applyAlignment="1">
      <alignment vertical="center" wrapText="1"/>
    </xf>
    <xf numFmtId="0" fontId="58" fillId="32" borderId="1" xfId="2" applyFont="1" applyFill="1" applyBorder="1" applyAlignment="1">
      <alignment horizontal="left" vertical="center" wrapText="1"/>
    </xf>
    <xf numFmtId="9" fontId="58" fillId="32" borderId="1" xfId="2" applyNumberFormat="1" applyFont="1" applyFill="1" applyBorder="1" applyAlignment="1">
      <alignment vertical="center" wrapText="1"/>
    </xf>
    <xf numFmtId="0" fontId="59" fillId="20" borderId="3" xfId="2" applyFont="1" applyFill="1" applyBorder="1" applyAlignment="1">
      <alignment vertical="center"/>
    </xf>
    <xf numFmtId="0" fontId="60" fillId="20" borderId="4" xfId="2" applyFont="1" applyFill="1" applyBorder="1" applyAlignment="1">
      <alignment vertical="center"/>
    </xf>
    <xf numFmtId="0" fontId="59" fillId="20" borderId="4" xfId="2" applyFont="1" applyFill="1" applyBorder="1" applyAlignment="1">
      <alignment vertical="center"/>
    </xf>
    <xf numFmtId="9" fontId="59" fillId="20" borderId="4" xfId="2" applyNumberFormat="1" applyFont="1" applyFill="1" applyBorder="1" applyAlignment="1">
      <alignment horizontal="center" vertical="center"/>
    </xf>
    <xf numFmtId="9" fontId="59" fillId="20" borderId="4" xfId="1" applyFont="1" applyFill="1" applyBorder="1" applyAlignment="1" applyProtection="1">
      <alignment horizontal="center" vertical="center"/>
    </xf>
    <xf numFmtId="0" fontId="59" fillId="20" borderId="4" xfId="2" applyFont="1" applyFill="1" applyBorder="1" applyAlignment="1">
      <alignment horizontal="center" vertical="center"/>
    </xf>
    <xf numFmtId="9" fontId="53" fillId="20" borderId="1" xfId="2" applyNumberFormat="1" applyFont="1" applyFill="1" applyBorder="1" applyAlignment="1">
      <alignment horizontal="center" vertical="center" wrapText="1"/>
    </xf>
    <xf numFmtId="0" fontId="59" fillId="20" borderId="5" xfId="2" applyFont="1" applyFill="1" applyBorder="1" applyAlignment="1">
      <alignment vertical="center"/>
    </xf>
    <xf numFmtId="0" fontId="59" fillId="20" borderId="10" xfId="2" applyFont="1" applyFill="1" applyBorder="1" applyAlignment="1">
      <alignment horizontal="center" vertical="center"/>
    </xf>
    <xf numFmtId="0" fontId="59" fillId="20" borderId="2" xfId="2" applyFont="1" applyFill="1" applyBorder="1" applyAlignment="1">
      <alignment horizontal="center" vertical="center"/>
    </xf>
    <xf numFmtId="0" fontId="38" fillId="20" borderId="0" xfId="2" applyFont="1" applyFill="1"/>
    <xf numFmtId="0" fontId="59" fillId="18" borderId="3" xfId="2" applyFont="1" applyFill="1" applyBorder="1" applyAlignment="1">
      <alignment vertical="center"/>
    </xf>
    <xf numFmtId="0" fontId="60" fillId="18" borderId="4" xfId="2" applyFont="1" applyFill="1" applyBorder="1" applyAlignment="1">
      <alignment vertical="center"/>
    </xf>
    <xf numFmtId="0" fontId="59" fillId="18" borderId="4" xfId="2" applyFont="1" applyFill="1" applyBorder="1" applyAlignment="1">
      <alignment vertical="center"/>
    </xf>
    <xf numFmtId="9" fontId="59" fillId="18" borderId="4" xfId="2" applyNumberFormat="1" applyFont="1" applyFill="1" applyBorder="1" applyAlignment="1">
      <alignment horizontal="center" vertical="center"/>
    </xf>
    <xf numFmtId="9" fontId="59" fillId="18" borderId="4" xfId="1" applyFont="1" applyFill="1" applyBorder="1" applyAlignment="1" applyProtection="1">
      <alignment horizontal="center" vertical="center"/>
    </xf>
    <xf numFmtId="0" fontId="59" fillId="18" borderId="4" xfId="2" applyFont="1" applyFill="1" applyBorder="1" applyAlignment="1">
      <alignment horizontal="center" vertical="center"/>
    </xf>
    <xf numFmtId="9" fontId="53" fillId="18" borderId="1" xfId="2" applyNumberFormat="1" applyFont="1" applyFill="1" applyBorder="1" applyAlignment="1">
      <alignment horizontal="center" vertical="center" wrapText="1"/>
    </xf>
    <xf numFmtId="0" fontId="59" fillId="18" borderId="5" xfId="2" applyFont="1" applyFill="1" applyBorder="1" applyAlignment="1">
      <alignment vertical="center"/>
    </xf>
    <xf numFmtId="0" fontId="59" fillId="18" borderId="10" xfId="2" applyFont="1" applyFill="1" applyBorder="1" applyAlignment="1">
      <alignment horizontal="center" vertical="center"/>
    </xf>
    <xf numFmtId="0" fontId="59" fillId="18" borderId="2" xfId="2" applyFont="1" applyFill="1" applyBorder="1" applyAlignment="1">
      <alignment horizontal="center" vertical="center"/>
    </xf>
    <xf numFmtId="49" fontId="58" fillId="3" borderId="1" xfId="1" applyNumberFormat="1" applyFont="1" applyFill="1" applyBorder="1" applyAlignment="1" applyProtection="1">
      <alignment horizontal="center" vertical="center" wrapText="1"/>
    </xf>
    <xf numFmtId="9" fontId="58" fillId="12" borderId="1" xfId="2" applyNumberFormat="1" applyFont="1" applyFill="1" applyBorder="1" applyAlignment="1">
      <alignment horizontal="center" vertical="center" wrapText="1"/>
    </xf>
    <xf numFmtId="1" fontId="58" fillId="34" borderId="1" xfId="2" applyNumberFormat="1" applyFont="1" applyFill="1" applyBorder="1" applyAlignment="1">
      <alignment horizontal="center" vertical="center" wrapText="1"/>
    </xf>
    <xf numFmtId="170" fontId="53" fillId="10" borderId="1" xfId="2" applyNumberFormat="1" applyFont="1" applyFill="1" applyBorder="1" applyAlignment="1">
      <alignment horizontal="center" vertical="center" wrapText="1"/>
    </xf>
    <xf numFmtId="0" fontId="47" fillId="4" borderId="2" xfId="2" applyFont="1" applyFill="1" applyBorder="1" applyAlignment="1">
      <alignment vertical="center" wrapText="1"/>
    </xf>
    <xf numFmtId="0" fontId="47" fillId="4" borderId="6" xfId="2" applyFont="1" applyFill="1" applyBorder="1" applyAlignment="1">
      <alignment vertical="center" wrapText="1"/>
    </xf>
    <xf numFmtId="0" fontId="47" fillId="4" borderId="8" xfId="2" applyFont="1" applyFill="1" applyBorder="1" applyAlignment="1">
      <alignment vertical="center" wrapText="1"/>
    </xf>
    <xf numFmtId="0" fontId="47" fillId="4" borderId="0" xfId="2" applyFont="1" applyFill="1" applyAlignment="1">
      <alignment horizontal="center" vertical="center" wrapText="1"/>
    </xf>
    <xf numFmtId="0" fontId="61" fillId="0" borderId="13" xfId="2" applyFont="1" applyBorder="1"/>
    <xf numFmtId="0" fontId="52" fillId="18" borderId="3" xfId="2" applyFont="1" applyFill="1" applyBorder="1" applyAlignment="1">
      <alignment horizontal="center" vertical="center" wrapText="1"/>
    </xf>
    <xf numFmtId="0" fontId="52" fillId="18" borderId="1" xfId="2" applyFont="1" applyFill="1" applyBorder="1" applyAlignment="1">
      <alignment horizontal="center" vertical="center" wrapText="1"/>
    </xf>
    <xf numFmtId="0" fontId="52" fillId="4" borderId="1" xfId="2" applyFont="1" applyFill="1" applyBorder="1" applyAlignment="1">
      <alignment horizontal="center" vertical="center" wrapText="1"/>
    </xf>
    <xf numFmtId="0" fontId="52" fillId="4" borderId="12" xfId="2" applyFont="1" applyFill="1" applyBorder="1" applyAlignment="1">
      <alignment horizontal="center" vertical="center" wrapText="1"/>
    </xf>
    <xf numFmtId="0" fontId="58" fillId="6" borderId="12" xfId="2" applyFont="1" applyFill="1" applyBorder="1" applyAlignment="1">
      <alignment vertical="center" wrapText="1"/>
    </xf>
    <xf numFmtId="0" fontId="58" fillId="6" borderId="10" xfId="2" applyFont="1" applyFill="1" applyBorder="1" applyAlignment="1">
      <alignment vertical="center" wrapText="1"/>
    </xf>
    <xf numFmtId="0" fontId="58" fillId="6" borderId="7" xfId="2" applyFont="1" applyFill="1" applyBorder="1" applyAlignment="1">
      <alignment vertical="center" wrapText="1"/>
    </xf>
    <xf numFmtId="0" fontId="58" fillId="6" borderId="11" xfId="2" applyFont="1" applyFill="1" applyBorder="1" applyAlignment="1">
      <alignment vertical="center" wrapText="1"/>
    </xf>
    <xf numFmtId="0" fontId="58" fillId="6" borderId="14" xfId="2" applyFont="1" applyFill="1" applyBorder="1" applyAlignment="1">
      <alignment vertical="center" wrapText="1"/>
    </xf>
    <xf numFmtId="0" fontId="58" fillId="6" borderId="9" xfId="2" applyFont="1" applyFill="1" applyBorder="1" applyAlignment="1">
      <alignment vertical="center" wrapText="1"/>
    </xf>
    <xf numFmtId="0" fontId="47" fillId="4" borderId="6" xfId="2" applyFont="1" applyFill="1" applyBorder="1" applyAlignment="1">
      <alignment horizontal="center" vertical="center" wrapText="1"/>
    </xf>
    <xf numFmtId="0" fontId="53" fillId="4" borderId="6" xfId="2" applyFont="1" applyFill="1" applyBorder="1" applyAlignment="1">
      <alignment horizontal="center" vertical="center" wrapText="1"/>
    </xf>
    <xf numFmtId="0" fontId="4" fillId="16" borderId="8" xfId="7" applyFont="1" applyFill="1" applyBorder="1" applyAlignment="1">
      <alignment horizontal="justify" vertical="center" wrapText="1"/>
    </xf>
    <xf numFmtId="170" fontId="49" fillId="2" borderId="4" xfId="2" applyNumberFormat="1" applyFont="1" applyFill="1" applyBorder="1" applyAlignment="1">
      <alignment vertical="center"/>
    </xf>
    <xf numFmtId="0" fontId="38" fillId="35" borderId="0" xfId="2" applyFont="1" applyFill="1"/>
    <xf numFmtId="0" fontId="59" fillId="35" borderId="3" xfId="2" applyFont="1" applyFill="1" applyBorder="1" applyAlignment="1">
      <alignment vertical="center"/>
    </xf>
    <xf numFmtId="0" fontId="60" fillId="35" borderId="4" xfId="2" applyFont="1" applyFill="1" applyBorder="1" applyAlignment="1">
      <alignment vertical="center"/>
    </xf>
    <xf numFmtId="0" fontId="59" fillId="35" borderId="4" xfId="2" applyFont="1" applyFill="1" applyBorder="1" applyAlignment="1">
      <alignment vertical="center"/>
    </xf>
    <xf numFmtId="9" fontId="59" fillId="35" borderId="4" xfId="2" applyNumberFormat="1" applyFont="1" applyFill="1" applyBorder="1" applyAlignment="1">
      <alignment horizontal="center" vertical="center"/>
    </xf>
    <xf numFmtId="9" fontId="59" fillId="35" borderId="4" xfId="1" applyFont="1" applyFill="1" applyBorder="1" applyAlignment="1" applyProtection="1">
      <alignment horizontal="center" vertical="center"/>
    </xf>
    <xf numFmtId="0" fontId="59" fillId="35" borderId="4" xfId="2" applyFont="1" applyFill="1" applyBorder="1" applyAlignment="1">
      <alignment horizontal="center" vertical="center"/>
    </xf>
    <xf numFmtId="9" fontId="53" fillId="35" borderId="1" xfId="2" applyNumberFormat="1" applyFont="1" applyFill="1" applyBorder="1" applyAlignment="1">
      <alignment horizontal="center" vertical="center" wrapText="1"/>
    </xf>
    <xf numFmtId="0" fontId="59" fillId="35" borderId="5" xfId="2" applyFont="1" applyFill="1" applyBorder="1" applyAlignment="1">
      <alignment vertical="center"/>
    </xf>
    <xf numFmtId="0" fontId="59" fillId="35" borderId="10" xfId="2" applyFont="1" applyFill="1" applyBorder="1" applyAlignment="1">
      <alignment horizontal="center" vertical="center"/>
    </xf>
    <xf numFmtId="0" fontId="59" fillId="35" borderId="2" xfId="2" applyFont="1" applyFill="1" applyBorder="1" applyAlignment="1">
      <alignment horizontal="center" vertical="center"/>
    </xf>
    <xf numFmtId="0" fontId="47" fillId="4" borderId="15" xfId="2" applyFont="1" applyFill="1" applyBorder="1" applyAlignment="1">
      <alignment vertical="center" wrapText="1"/>
    </xf>
    <xf numFmtId="0" fontId="9" fillId="4" borderId="8"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8" xfId="0" applyFont="1" applyFill="1" applyBorder="1" applyAlignment="1">
      <alignment horizontal="center" vertical="center"/>
    </xf>
    <xf numFmtId="9" fontId="14" fillId="2" borderId="8" xfId="1" applyFont="1" applyFill="1" applyBorder="1" applyAlignment="1" applyProtection="1">
      <alignment horizontal="center" vertical="center"/>
    </xf>
    <xf numFmtId="0" fontId="13" fillId="2" borderId="8" xfId="0" applyFont="1" applyFill="1" applyBorder="1" applyAlignment="1">
      <alignment vertical="center"/>
    </xf>
    <xf numFmtId="49" fontId="13" fillId="2" borderId="8" xfId="0" applyNumberFormat="1" applyFont="1" applyFill="1" applyBorder="1" applyAlignment="1">
      <alignment vertical="center"/>
    </xf>
    <xf numFmtId="165" fontId="13" fillId="2" borderId="8" xfId="0" applyNumberFormat="1" applyFont="1" applyFill="1" applyBorder="1" applyAlignment="1">
      <alignment vertical="center"/>
    </xf>
    <xf numFmtId="0" fontId="7" fillId="0" borderId="3" xfId="0" applyFont="1" applyBorder="1" applyAlignment="1" applyProtection="1">
      <alignment horizontal="left"/>
      <protection locked="0"/>
    </xf>
    <xf numFmtId="0" fontId="9" fillId="0" borderId="4" xfId="0" applyFont="1" applyBorder="1" applyAlignment="1">
      <alignment horizontal="center" vertical="center" wrapText="1"/>
    </xf>
    <xf numFmtId="0" fontId="17" fillId="0" borderId="4" xfId="5" applyFont="1" applyBorder="1" applyAlignment="1">
      <alignment horizontal="center" vertical="center" wrapText="1"/>
    </xf>
    <xf numFmtId="9" fontId="17" fillId="0" borderId="4" xfId="1" applyFont="1" applyFill="1" applyBorder="1" applyAlignment="1" applyProtection="1">
      <alignment horizontal="center" vertical="center" wrapText="1"/>
      <protection locked="0"/>
    </xf>
    <xf numFmtId="0" fontId="17" fillId="0" borderId="4" xfId="5" applyFont="1" applyBorder="1" applyAlignment="1">
      <alignment horizontal="left" vertical="center" wrapText="1"/>
    </xf>
    <xf numFmtId="49" fontId="17" fillId="0" borderId="4" xfId="4" applyNumberFormat="1" applyFont="1" applyFill="1" applyBorder="1" applyAlignment="1" applyProtection="1">
      <alignment horizontal="center" vertical="center" wrapText="1"/>
      <protection locked="0"/>
    </xf>
    <xf numFmtId="9" fontId="12" fillId="0" borderId="4" xfId="0" applyNumberFormat="1" applyFont="1" applyBorder="1" applyAlignment="1" applyProtection="1">
      <alignment horizontal="center" vertical="center" wrapText="1"/>
      <protection locked="0"/>
    </xf>
    <xf numFmtId="9" fontId="12" fillId="0" borderId="4" xfId="0" applyNumberFormat="1" applyFont="1" applyBorder="1" applyAlignment="1">
      <alignment horizontal="center" vertical="center" wrapText="1"/>
    </xf>
    <xf numFmtId="165" fontId="18" fillId="0" borderId="4" xfId="0" applyNumberFormat="1" applyFont="1" applyBorder="1" applyAlignment="1" applyProtection="1">
      <alignment horizontal="center" vertical="center"/>
      <protection locked="0"/>
    </xf>
    <xf numFmtId="167" fontId="18" fillId="0" borderId="4" xfId="0" applyNumberFormat="1" applyFont="1" applyBorder="1" applyAlignment="1" applyProtection="1">
      <alignment horizontal="center" vertical="center"/>
      <protection locked="0"/>
    </xf>
    <xf numFmtId="0" fontId="7" fillId="0" borderId="4" xfId="0" applyFont="1" applyBorder="1" applyAlignment="1" applyProtection="1">
      <alignment horizontal="left"/>
      <protection locked="0"/>
    </xf>
    <xf numFmtId="0" fontId="15" fillId="4" borderId="6" xfId="0" applyFont="1" applyFill="1" applyBorder="1" applyAlignment="1">
      <alignment vertical="center" wrapText="1"/>
    </xf>
    <xf numFmtId="0" fontId="15" fillId="4" borderId="1" xfId="0" applyFont="1" applyFill="1" applyBorder="1" applyAlignment="1">
      <alignment vertical="center" wrapText="1"/>
    </xf>
    <xf numFmtId="0" fontId="15" fillId="3" borderId="1" xfId="2" applyFont="1" applyFill="1" applyBorder="1" applyAlignment="1">
      <alignment vertical="center" wrapText="1"/>
    </xf>
    <xf numFmtId="0" fontId="15" fillId="3" borderId="6" xfId="2" applyFont="1" applyFill="1" applyBorder="1" applyAlignment="1">
      <alignment vertical="center" wrapText="1"/>
    </xf>
    <xf numFmtId="0" fontId="17" fillId="3" borderId="1" xfId="0" applyFont="1" applyFill="1" applyBorder="1" applyAlignment="1">
      <alignment horizontal="center" vertical="center" wrapText="1"/>
    </xf>
    <xf numFmtId="0" fontId="49" fillId="6" borderId="4" xfId="2" applyFont="1" applyFill="1" applyBorder="1" applyAlignment="1">
      <alignment vertical="center"/>
    </xf>
    <xf numFmtId="9" fontId="49" fillId="6" borderId="4" xfId="2" applyNumberFormat="1" applyFont="1" applyFill="1" applyBorder="1" applyAlignment="1">
      <alignment horizontal="center" vertical="center"/>
    </xf>
    <xf numFmtId="9" fontId="57" fillId="6" borderId="1" xfId="2" applyNumberFormat="1" applyFont="1" applyFill="1" applyBorder="1" applyAlignment="1">
      <alignment horizontal="center" vertical="center" wrapText="1"/>
    </xf>
    <xf numFmtId="0" fontId="58" fillId="3" borderId="1" xfId="0" applyFont="1" applyFill="1" applyBorder="1" applyAlignment="1">
      <alignment horizontal="center" vertical="center" wrapText="1"/>
    </xf>
    <xf numFmtId="0" fontId="45" fillId="2" borderId="4" xfId="2" applyFont="1" applyFill="1" applyBorder="1" applyAlignment="1">
      <alignment vertical="center"/>
    </xf>
    <xf numFmtId="9" fontId="45" fillId="2" borderId="4" xfId="2" applyNumberFormat="1" applyFont="1" applyFill="1" applyBorder="1" applyAlignment="1">
      <alignment horizontal="center" vertical="center"/>
    </xf>
    <xf numFmtId="9" fontId="45" fillId="2" borderId="4" xfId="1" applyFont="1" applyFill="1" applyBorder="1" applyAlignment="1" applyProtection="1">
      <alignment horizontal="center" vertical="center"/>
    </xf>
    <xf numFmtId="9" fontId="64" fillId="9" borderId="1" xfId="2" applyNumberFormat="1" applyFont="1" applyFill="1" applyBorder="1" applyAlignment="1">
      <alignment horizontal="center" vertical="center" wrapText="1"/>
    </xf>
    <xf numFmtId="0" fontId="65" fillId="0" borderId="0" xfId="2" applyFont="1"/>
    <xf numFmtId="0" fontId="66" fillId="0" borderId="0" xfId="2" applyFont="1"/>
    <xf numFmtId="9" fontId="53" fillId="31" borderId="4" xfId="2" applyNumberFormat="1" applyFont="1" applyFill="1" applyBorder="1" applyAlignment="1">
      <alignment horizontal="center" vertical="center" wrapText="1"/>
    </xf>
    <xf numFmtId="0" fontId="58" fillId="0" borderId="4" xfId="2" applyFont="1" applyBorder="1" applyAlignment="1" applyProtection="1">
      <alignment horizontal="center" vertical="center" wrapText="1"/>
      <protection locked="0"/>
    </xf>
    <xf numFmtId="0" fontId="1" fillId="16" borderId="8" xfId="7" applyFont="1" applyFill="1" applyBorder="1" applyAlignment="1">
      <alignment vertical="center" wrapText="1"/>
    </xf>
    <xf numFmtId="1" fontId="68" fillId="34" borderId="1" xfId="2" applyNumberFormat="1" applyFont="1" applyFill="1" applyBorder="1" applyAlignment="1">
      <alignment horizontal="center" vertical="center" wrapText="1"/>
    </xf>
    <xf numFmtId="9" fontId="68" fillId="34" borderId="1" xfId="1" applyFont="1" applyFill="1" applyBorder="1" applyAlignment="1" applyProtection="1">
      <alignment horizontal="center" vertical="center" wrapText="1"/>
    </xf>
    <xf numFmtId="10" fontId="68" fillId="34" borderId="1" xfId="2" applyNumberFormat="1" applyFont="1" applyFill="1" applyBorder="1" applyAlignment="1">
      <alignment horizontal="center" vertical="center" wrapText="1"/>
    </xf>
    <xf numFmtId="44" fontId="57" fillId="34" borderId="1" xfId="21" applyFont="1" applyFill="1" applyBorder="1" applyAlignment="1" applyProtection="1">
      <alignment horizontal="center" vertical="center" wrapText="1"/>
    </xf>
    <xf numFmtId="44" fontId="49" fillId="2" borderId="4" xfId="2" applyNumberFormat="1" applyFont="1" applyFill="1" applyBorder="1" applyAlignment="1">
      <alignment vertical="center"/>
    </xf>
    <xf numFmtId="9" fontId="49" fillId="2" borderId="4" xfId="2" applyNumberFormat="1" applyFont="1" applyFill="1" applyBorder="1" applyAlignment="1">
      <alignment vertical="center"/>
    </xf>
    <xf numFmtId="0" fontId="0" fillId="0" borderId="0" xfId="0" applyAlignment="1">
      <alignment wrapText="1"/>
    </xf>
    <xf numFmtId="1" fontId="47" fillId="3" borderId="0" xfId="2" applyNumberFormat="1" applyFont="1" applyFill="1" applyAlignment="1">
      <alignment horizontal="center" vertical="center" wrapText="1"/>
    </xf>
    <xf numFmtId="0" fontId="52" fillId="18" borderId="4" xfId="2" applyFont="1" applyFill="1" applyBorder="1" applyAlignment="1">
      <alignment horizontal="center" vertical="center" wrapText="1"/>
    </xf>
    <xf numFmtId="0" fontId="55" fillId="18" borderId="4" xfId="2" applyFont="1" applyFill="1" applyBorder="1" applyAlignment="1">
      <alignment horizontal="center" vertical="center" wrapText="1"/>
    </xf>
    <xf numFmtId="9" fontId="49" fillId="18" borderId="4" xfId="1" applyFont="1" applyFill="1" applyBorder="1" applyAlignment="1" applyProtection="1">
      <alignment horizontal="center" vertical="center"/>
    </xf>
    <xf numFmtId="0" fontId="49" fillId="18" borderId="4" xfId="2" applyFont="1" applyFill="1" applyBorder="1" applyAlignment="1">
      <alignment horizontal="center" vertical="center"/>
    </xf>
    <xf numFmtId="0" fontId="10" fillId="0" borderId="0" xfId="0" applyFont="1" applyAlignment="1">
      <alignment wrapText="1"/>
    </xf>
    <xf numFmtId="0" fontId="10" fillId="0" borderId="0" xfId="0" applyFont="1"/>
    <xf numFmtId="9" fontId="0" fillId="0" borderId="0" xfId="0" applyNumberFormat="1"/>
    <xf numFmtId="9" fontId="0" fillId="0" borderId="0" xfId="1" applyFont="1"/>
    <xf numFmtId="9" fontId="72" fillId="6" borderId="4" xfId="2" applyNumberFormat="1" applyFont="1" applyFill="1" applyBorder="1" applyAlignment="1">
      <alignment vertical="center"/>
    </xf>
    <xf numFmtId="9" fontId="49" fillId="2" borderId="4" xfId="1" applyFont="1" applyFill="1" applyBorder="1" applyAlignment="1">
      <alignment vertical="center"/>
    </xf>
    <xf numFmtId="9" fontId="45" fillId="2" borderId="4" xfId="1" applyFont="1" applyFill="1" applyBorder="1" applyAlignment="1">
      <alignment vertical="center"/>
    </xf>
    <xf numFmtId="0" fontId="73" fillId="36" borderId="0" xfId="0" applyFont="1" applyFill="1" applyAlignment="1">
      <alignment vertical="top" wrapText="1"/>
    </xf>
    <xf numFmtId="9" fontId="73" fillId="36" borderId="0" xfId="1" applyFont="1" applyFill="1" applyAlignment="1">
      <alignment horizontal="right"/>
    </xf>
    <xf numFmtId="0" fontId="71" fillId="12" borderId="0" xfId="0" applyFont="1" applyFill="1" applyAlignment="1">
      <alignment vertical="top"/>
    </xf>
    <xf numFmtId="0" fontId="71" fillId="12" borderId="0" xfId="0" applyFont="1" applyFill="1" applyAlignment="1">
      <alignment vertical="top" wrapText="1"/>
    </xf>
    <xf numFmtId="0" fontId="71" fillId="12" borderId="0" xfId="0" applyFont="1" applyFill="1" applyAlignment="1">
      <alignment horizontal="right"/>
    </xf>
    <xf numFmtId="0" fontId="74" fillId="0" borderId="0" xfId="0" applyFont="1" applyAlignment="1">
      <alignment wrapText="1"/>
    </xf>
    <xf numFmtId="9" fontId="75" fillId="18" borderId="4" xfId="1" applyFont="1" applyFill="1" applyBorder="1" applyAlignment="1" applyProtection="1">
      <alignment horizontal="center" vertical="center"/>
    </xf>
    <xf numFmtId="9" fontId="46" fillId="18" borderId="4" xfId="1" applyFont="1" applyFill="1" applyBorder="1" applyAlignment="1" applyProtection="1">
      <alignment horizontal="center" vertical="center"/>
    </xf>
    <xf numFmtId="0" fontId="52" fillId="33" borderId="5" xfId="2" applyFont="1" applyFill="1" applyBorder="1" applyAlignment="1">
      <alignment horizontal="center" vertical="center" wrapText="1"/>
    </xf>
    <xf numFmtId="0" fontId="52" fillId="4" borderId="4" xfId="2" applyFont="1" applyFill="1" applyBorder="1" applyAlignment="1">
      <alignment horizontal="center" vertical="center" wrapText="1"/>
    </xf>
    <xf numFmtId="0" fontId="52" fillId="23" borderId="5" xfId="2" applyFont="1" applyFill="1" applyBorder="1" applyAlignment="1">
      <alignment horizontal="center" vertical="center" wrapText="1"/>
    </xf>
    <xf numFmtId="0" fontId="49" fillId="23" borderId="4" xfId="2" applyFont="1" applyFill="1" applyBorder="1" applyAlignment="1">
      <alignment vertical="center"/>
    </xf>
    <xf numFmtId="9" fontId="49" fillId="23" borderId="4" xfId="1" applyFont="1" applyFill="1" applyBorder="1" applyAlignment="1" applyProtection="1">
      <alignment horizontal="center" vertical="center"/>
    </xf>
    <xf numFmtId="0" fontId="49" fillId="23" borderId="4" xfId="2" applyFont="1" applyFill="1" applyBorder="1" applyAlignment="1">
      <alignment horizontal="center" vertical="center"/>
    </xf>
    <xf numFmtId="9" fontId="49" fillId="23" borderId="4" xfId="2" applyNumberFormat="1" applyFont="1" applyFill="1" applyBorder="1" applyAlignment="1">
      <alignment horizontal="center" vertical="center"/>
    </xf>
    <xf numFmtId="0" fontId="52" fillId="23" borderId="4" xfId="2" applyFont="1" applyFill="1" applyBorder="1" applyAlignment="1">
      <alignment horizontal="center" vertical="center" wrapText="1"/>
    </xf>
    <xf numFmtId="170" fontId="59" fillId="18" borderId="4" xfId="2" applyNumberFormat="1" applyFont="1" applyFill="1" applyBorder="1" applyAlignment="1">
      <alignment vertical="center"/>
    </xf>
    <xf numFmtId="9" fontId="78" fillId="37" borderId="0" xfId="0" applyNumberFormat="1" applyFont="1" applyFill="1"/>
    <xf numFmtId="9" fontId="78" fillId="37" borderId="0" xfId="1" applyFont="1" applyFill="1"/>
    <xf numFmtId="9" fontId="78" fillId="36" borderId="0" xfId="1" applyFont="1" applyFill="1" applyAlignment="1">
      <alignment horizontal="right"/>
    </xf>
    <xf numFmtId="44" fontId="68" fillId="34" borderId="1" xfId="21" applyFont="1" applyFill="1" applyBorder="1" applyAlignment="1" applyProtection="1">
      <alignment horizontal="center" vertical="center" wrapText="1"/>
    </xf>
    <xf numFmtId="170" fontId="53" fillId="8" borderId="1" xfId="2" applyNumberFormat="1" applyFont="1" applyFill="1" applyBorder="1" applyAlignment="1">
      <alignment horizontal="center" vertical="center" wrapText="1"/>
    </xf>
    <xf numFmtId="0" fontId="79" fillId="0" borderId="0" xfId="0" applyFont="1"/>
    <xf numFmtId="0" fontId="79" fillId="0" borderId="0" xfId="0" applyFont="1" applyAlignment="1">
      <alignment wrapText="1"/>
    </xf>
    <xf numFmtId="0" fontId="80" fillId="0" borderId="0" xfId="0" applyFont="1"/>
    <xf numFmtId="9" fontId="82" fillId="3" borderId="1" xfId="2" applyNumberFormat="1" applyFont="1" applyFill="1" applyBorder="1" applyAlignment="1">
      <alignment horizontal="center" vertical="center" wrapText="1"/>
    </xf>
    <xf numFmtId="0" fontId="81" fillId="0" borderId="0" xfId="0" applyFont="1"/>
    <xf numFmtId="0" fontId="80" fillId="0" borderId="0" xfId="0" applyFont="1" applyAlignment="1">
      <alignment wrapText="1"/>
    </xf>
    <xf numFmtId="9" fontId="79" fillId="0" borderId="0" xfId="1" applyFont="1"/>
    <xf numFmtId="44" fontId="83" fillId="8" borderId="4" xfId="2" applyNumberFormat="1" applyFont="1" applyFill="1" applyBorder="1" applyAlignment="1">
      <alignment vertical="center"/>
    </xf>
    <xf numFmtId="0" fontId="74" fillId="0" borderId="0" xfId="0" applyFont="1" applyAlignment="1">
      <alignment horizontal="center" vertical="center" wrapText="1"/>
    </xf>
    <xf numFmtId="0" fontId="74" fillId="0" borderId="0" xfId="0" applyFont="1" applyAlignment="1">
      <alignment horizontal="center" wrapText="1"/>
    </xf>
    <xf numFmtId="0" fontId="52" fillId="29" borderId="3" xfId="2" applyFont="1" applyFill="1" applyBorder="1" applyAlignment="1">
      <alignment horizontal="center" vertical="center" wrapText="1"/>
    </xf>
    <xf numFmtId="0" fontId="47" fillId="4" borderId="2" xfId="2" applyFont="1" applyFill="1" applyBorder="1" applyAlignment="1">
      <alignment horizontal="center" vertical="center" wrapText="1"/>
    </xf>
    <xf numFmtId="9" fontId="49" fillId="18" borderId="4" xfId="2" applyNumberFormat="1" applyFont="1" applyFill="1" applyBorder="1" applyAlignment="1">
      <alignment horizontal="center" vertical="center"/>
    </xf>
    <xf numFmtId="9" fontId="48" fillId="0" borderId="0" xfId="2" applyNumberFormat="1" applyFont="1"/>
    <xf numFmtId="9" fontId="58" fillId="23" borderId="1" xfId="2" applyNumberFormat="1" applyFont="1" applyFill="1" applyBorder="1" applyAlignment="1">
      <alignment horizontal="center" vertical="center" wrapText="1"/>
    </xf>
    <xf numFmtId="0" fontId="53" fillId="23" borderId="4" xfId="2" applyFont="1" applyFill="1" applyBorder="1" applyAlignment="1">
      <alignment horizontal="center" vertical="center" wrapText="1"/>
    </xf>
    <xf numFmtId="0" fontId="58" fillId="23" borderId="0" xfId="2" applyFont="1" applyFill="1"/>
    <xf numFmtId="9" fontId="53" fillId="23" borderId="4" xfId="1" applyFont="1" applyFill="1" applyBorder="1" applyAlignment="1" applyProtection="1">
      <alignment horizontal="center" vertical="center"/>
    </xf>
    <xf numFmtId="0" fontId="53" fillId="23" borderId="4" xfId="2" applyFont="1" applyFill="1" applyBorder="1" applyAlignment="1">
      <alignment vertical="center"/>
    </xf>
    <xf numFmtId="44" fontId="49" fillId="2" borderId="4" xfId="21" applyFont="1" applyFill="1" applyBorder="1" applyAlignment="1">
      <alignment vertical="center"/>
    </xf>
    <xf numFmtId="9" fontId="84" fillId="18" borderId="4" xfId="1" applyFont="1" applyFill="1" applyBorder="1" applyAlignment="1" applyProtection="1">
      <alignment horizontal="center" vertical="center"/>
    </xf>
    <xf numFmtId="0" fontId="78" fillId="6" borderId="0" xfId="0" applyFont="1" applyFill="1" applyAlignment="1">
      <alignment horizontal="right"/>
    </xf>
    <xf numFmtId="0" fontId="71" fillId="6" borderId="0" xfId="0" applyFont="1" applyFill="1" applyAlignment="1">
      <alignment horizontal="right"/>
    </xf>
    <xf numFmtId="0" fontId="74" fillId="0" borderId="29" xfId="0" applyFont="1" applyBorder="1" applyAlignment="1">
      <alignment horizontal="center" wrapText="1"/>
    </xf>
    <xf numFmtId="0" fontId="85" fillId="0" borderId="0" xfId="0" applyFont="1"/>
    <xf numFmtId="0" fontId="85" fillId="0" borderId="0" xfId="0" applyFont="1" applyAlignment="1">
      <alignment wrapText="1"/>
    </xf>
    <xf numFmtId="0" fontId="86" fillId="0" borderId="0" xfId="0" applyFont="1"/>
    <xf numFmtId="0" fontId="87" fillId="0" borderId="0" xfId="0" applyFont="1"/>
    <xf numFmtId="0" fontId="87" fillId="0" borderId="0" xfId="0" applyFont="1" applyAlignment="1">
      <alignment wrapText="1"/>
    </xf>
    <xf numFmtId="9" fontId="49" fillId="2" borderId="4" xfId="1" applyFont="1" applyFill="1" applyBorder="1" applyAlignment="1">
      <alignment horizontal="center" vertical="center"/>
    </xf>
    <xf numFmtId="0" fontId="71" fillId="0" borderId="0" xfId="0" applyFont="1" applyAlignment="1">
      <alignment horizontal="right"/>
    </xf>
    <xf numFmtId="9" fontId="78" fillId="36" borderId="0" xfId="1" applyFont="1" applyFill="1" applyAlignment="1">
      <alignment horizontal="right" vertical="center"/>
    </xf>
    <xf numFmtId="0" fontId="74" fillId="0" borderId="29" xfId="0" applyFont="1" applyBorder="1" applyAlignment="1">
      <alignment vertical="center" wrapText="1"/>
    </xf>
    <xf numFmtId="0" fontId="52" fillId="18" borderId="13" xfId="2" applyFont="1" applyFill="1" applyBorder="1" applyAlignment="1">
      <alignment horizontal="center" vertical="center" wrapText="1"/>
    </xf>
    <xf numFmtId="170" fontId="59" fillId="20" borderId="4" xfId="2" applyNumberFormat="1" applyFont="1" applyFill="1" applyBorder="1" applyAlignment="1">
      <alignment vertical="center"/>
    </xf>
    <xf numFmtId="44" fontId="59" fillId="20" borderId="4" xfId="2" applyNumberFormat="1" applyFont="1" applyFill="1" applyBorder="1" applyAlignment="1">
      <alignment vertical="center"/>
    </xf>
    <xf numFmtId="1" fontId="49" fillId="2" borderId="4" xfId="2" applyNumberFormat="1" applyFont="1" applyFill="1" applyBorder="1" applyAlignment="1">
      <alignment vertical="center"/>
    </xf>
    <xf numFmtId="44" fontId="59" fillId="18" borderId="4" xfId="2" applyNumberFormat="1" applyFont="1" applyFill="1" applyBorder="1" applyAlignment="1">
      <alignment vertical="center"/>
    </xf>
    <xf numFmtId="0" fontId="28" fillId="12" borderId="6" xfId="7" applyFont="1" applyFill="1" applyBorder="1" applyAlignment="1">
      <alignment horizontal="center" vertical="center" textRotation="90"/>
    </xf>
    <xf numFmtId="0" fontId="28" fillId="12" borderId="8" xfId="7" applyFont="1" applyFill="1" applyBorder="1" applyAlignment="1">
      <alignment horizontal="center" vertical="center" textRotation="90"/>
    </xf>
    <xf numFmtId="0" fontId="29" fillId="22" borderId="2" xfId="7" applyFont="1" applyFill="1" applyBorder="1" applyAlignment="1">
      <alignment horizontal="center" vertical="center" textRotation="90"/>
    </xf>
    <xf numFmtId="0" fontId="29" fillId="22" borderId="6" xfId="7" applyFont="1" applyFill="1" applyBorder="1" applyAlignment="1">
      <alignment horizontal="center" vertical="center" textRotation="90"/>
    </xf>
    <xf numFmtId="0" fontId="29" fillId="22" borderId="8" xfId="7" applyFont="1" applyFill="1" applyBorder="1" applyAlignment="1">
      <alignment horizontal="center" vertical="center" textRotation="90"/>
    </xf>
    <xf numFmtId="0" fontId="32" fillId="23" borderId="3" xfId="7" applyFont="1" applyFill="1" applyBorder="1" applyAlignment="1">
      <alignment horizontal="center" vertical="center" textRotation="90"/>
    </xf>
    <xf numFmtId="0" fontId="32" fillId="23" borderId="5" xfId="7" applyFont="1" applyFill="1" applyBorder="1" applyAlignment="1">
      <alignment horizontal="center" vertical="center" textRotation="90"/>
    </xf>
    <xf numFmtId="0" fontId="32" fillId="23" borderId="12" xfId="7" applyFont="1" applyFill="1" applyBorder="1" applyAlignment="1">
      <alignment horizontal="center" vertical="center" textRotation="90"/>
    </xf>
    <xf numFmtId="0" fontId="32" fillId="23" borderId="10" xfId="7" applyFont="1" applyFill="1" applyBorder="1" applyAlignment="1">
      <alignment horizontal="center" vertical="center" textRotation="90"/>
    </xf>
    <xf numFmtId="0" fontId="32" fillId="23" borderId="14" xfId="7" applyFont="1" applyFill="1" applyBorder="1" applyAlignment="1">
      <alignment horizontal="center" vertical="center" textRotation="90"/>
    </xf>
    <xf numFmtId="0" fontId="32" fillId="23" borderId="9" xfId="7" applyFont="1" applyFill="1" applyBorder="1" applyAlignment="1">
      <alignment horizontal="center" vertical="center" textRotation="90"/>
    </xf>
    <xf numFmtId="0" fontId="27" fillId="6" borderId="0" xfId="7" applyFont="1" applyFill="1" applyAlignment="1">
      <alignment horizontal="center"/>
    </xf>
    <xf numFmtId="0" fontId="27" fillId="6" borderId="16" xfId="7" applyFont="1" applyFill="1" applyBorder="1" applyAlignment="1">
      <alignment horizontal="center"/>
    </xf>
    <xf numFmtId="0" fontId="28" fillId="12" borderId="2" xfId="7" applyFont="1" applyFill="1" applyBorder="1" applyAlignment="1">
      <alignment horizontal="center" vertical="center" textRotation="90"/>
    </xf>
    <xf numFmtId="0" fontId="32" fillId="19" borderId="2" xfId="7" applyFont="1" applyFill="1" applyBorder="1" applyAlignment="1">
      <alignment horizontal="center" vertical="center" textRotation="90"/>
    </xf>
    <xf numFmtId="0" fontId="32" fillId="19" borderId="6" xfId="7" applyFont="1" applyFill="1" applyBorder="1" applyAlignment="1">
      <alignment horizontal="center" vertical="center" textRotation="90"/>
    </xf>
    <xf numFmtId="0" fontId="32" fillId="19" borderId="8" xfId="7" applyFont="1" applyFill="1" applyBorder="1" applyAlignment="1">
      <alignment horizontal="center" vertical="center" textRotation="90"/>
    </xf>
    <xf numFmtId="0" fontId="33" fillId="20" borderId="3" xfId="7" applyFont="1" applyFill="1" applyBorder="1" applyAlignment="1">
      <alignment horizontal="center" vertical="center" textRotation="90" wrapText="1"/>
    </xf>
    <xf numFmtId="0" fontId="33" fillId="20" borderId="5" xfId="7" applyFont="1" applyFill="1" applyBorder="1" applyAlignment="1">
      <alignment horizontal="center" vertical="center" textRotation="90" wrapText="1"/>
    </xf>
    <xf numFmtId="0" fontId="29" fillId="20" borderId="2" xfId="7" applyFont="1" applyFill="1" applyBorder="1" applyAlignment="1">
      <alignment horizontal="left" vertical="center" textRotation="90"/>
    </xf>
    <xf numFmtId="0" fontId="29" fillId="20" borderId="8" xfId="7" applyFont="1" applyFill="1" applyBorder="1" applyAlignment="1">
      <alignment horizontal="left" vertical="center" textRotation="90"/>
    </xf>
    <xf numFmtId="0" fontId="27" fillId="12" borderId="17" xfId="7" applyFont="1" applyFill="1" applyBorder="1" applyAlignment="1">
      <alignment horizontal="center" vertical="center"/>
    </xf>
    <xf numFmtId="0" fontId="27" fillId="12" borderId="18" xfId="7" applyFont="1" applyFill="1" applyBorder="1" applyAlignment="1">
      <alignment horizontal="center" vertical="center"/>
    </xf>
    <xf numFmtId="0" fontId="27" fillId="12" borderId="19" xfId="7" applyFont="1" applyFill="1" applyBorder="1" applyAlignment="1">
      <alignment horizontal="center" vertical="center"/>
    </xf>
    <xf numFmtId="0" fontId="27" fillId="10" borderId="17" xfId="7" applyFont="1" applyFill="1" applyBorder="1" applyAlignment="1">
      <alignment horizontal="center" vertical="center"/>
    </xf>
    <xf numFmtId="0" fontId="27" fillId="10" borderId="18" xfId="7" applyFont="1" applyFill="1" applyBorder="1" applyAlignment="1">
      <alignment horizontal="center" vertical="center"/>
    </xf>
    <xf numFmtId="0" fontId="27" fillId="10" borderId="19" xfId="7" applyFont="1" applyFill="1" applyBorder="1" applyAlignment="1">
      <alignment horizontal="center" vertical="center"/>
    </xf>
    <xf numFmtId="0" fontId="27" fillId="8" borderId="17" xfId="7" applyFont="1" applyFill="1" applyBorder="1" applyAlignment="1">
      <alignment horizontal="center" vertical="center"/>
    </xf>
    <xf numFmtId="0" fontId="27" fillId="8" borderId="18" xfId="7" applyFont="1" applyFill="1" applyBorder="1" applyAlignment="1">
      <alignment horizontal="center" vertical="center"/>
    </xf>
    <xf numFmtId="0" fontId="27" fillId="8" borderId="19" xfId="7" applyFont="1" applyFill="1" applyBorder="1" applyAlignment="1">
      <alignment horizontal="center" vertical="center"/>
    </xf>
    <xf numFmtId="0" fontId="28" fillId="14" borderId="6" xfId="7" applyFont="1" applyFill="1" applyBorder="1" applyAlignment="1">
      <alignment horizontal="center" vertical="center" textRotation="90"/>
    </xf>
    <xf numFmtId="0" fontId="28" fillId="14" borderId="8" xfId="7" applyFont="1" applyFill="1" applyBorder="1" applyAlignment="1">
      <alignment horizontal="center" vertical="center" textRotation="90"/>
    </xf>
    <xf numFmtId="0" fontId="29" fillId="15" borderId="8" xfId="7" applyFont="1" applyFill="1" applyBorder="1" applyAlignment="1">
      <alignment horizontal="center" vertical="center" textRotation="90"/>
    </xf>
    <xf numFmtId="0" fontId="29" fillId="15" borderId="1" xfId="7" applyFont="1" applyFill="1" applyBorder="1" applyAlignment="1">
      <alignment horizontal="center" vertical="center" textRotation="90"/>
    </xf>
    <xf numFmtId="0" fontId="29" fillId="16" borderId="8" xfId="7" applyFont="1" applyFill="1" applyBorder="1" applyAlignment="1">
      <alignment horizontal="center" vertical="center" textRotation="90"/>
    </xf>
    <xf numFmtId="0" fontId="29" fillId="16" borderId="1" xfId="7" applyFont="1" applyFill="1" applyBorder="1" applyAlignment="1">
      <alignment horizontal="center" vertical="center" textRotation="90"/>
    </xf>
    <xf numFmtId="1" fontId="9" fillId="0" borderId="0" xfId="0" applyNumberFormat="1" applyFont="1" applyAlignment="1">
      <alignment horizontal="center" vertical="center" wrapText="1"/>
    </xf>
    <xf numFmtId="0" fontId="9" fillId="0" borderId="0" xfId="0" applyFont="1" applyAlignment="1" applyProtection="1">
      <alignment horizontal="center" vertical="center" wrapText="1"/>
      <protection locked="0"/>
    </xf>
    <xf numFmtId="0" fontId="9" fillId="3"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9" fontId="9" fillId="4" borderId="2" xfId="1" applyFont="1" applyFill="1" applyBorder="1" applyAlignment="1" applyProtection="1">
      <alignment horizontal="center" vertical="center" wrapText="1"/>
    </xf>
    <xf numFmtId="9" fontId="9" fillId="4" borderId="6" xfId="1" applyFont="1" applyFill="1" applyBorder="1" applyAlignment="1" applyProtection="1">
      <alignment horizontal="center" vertical="center" wrapText="1"/>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5" fillId="3" borderId="8" xfId="2" applyFont="1" applyFill="1" applyBorder="1" applyAlignment="1">
      <alignment horizontal="center" vertical="center" wrapText="1"/>
    </xf>
    <xf numFmtId="49" fontId="9" fillId="3" borderId="1" xfId="0" applyNumberFormat="1" applyFont="1" applyFill="1" applyBorder="1" applyAlignment="1">
      <alignment horizontal="center" vertical="center"/>
    </xf>
    <xf numFmtId="49" fontId="9" fillId="4" borderId="2" xfId="0" applyNumberFormat="1"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9" fillId="4" borderId="12"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15" fillId="3" borderId="1" xfId="2"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9" fillId="4" borderId="10" xfId="3" applyFont="1" applyFill="1" applyBorder="1" applyAlignment="1">
      <alignment horizontal="center" vertical="center" wrapText="1"/>
    </xf>
    <xf numFmtId="0" fontId="9" fillId="4" borderId="11" xfId="3" applyFont="1" applyFill="1" applyBorder="1" applyAlignment="1">
      <alignment horizontal="center" vertical="center" wrapText="1"/>
    </xf>
    <xf numFmtId="0" fontId="9" fillId="4" borderId="9" xfId="3" applyFont="1" applyFill="1" applyBorder="1" applyAlignment="1">
      <alignment horizontal="center" vertical="center" wrapText="1"/>
    </xf>
    <xf numFmtId="9" fontId="78" fillId="36" borderId="0" xfId="1" applyFont="1" applyFill="1" applyAlignment="1">
      <alignment horizontal="right"/>
    </xf>
    <xf numFmtId="0" fontId="76" fillId="0" borderId="0" xfId="0" applyFont="1" applyAlignment="1">
      <alignment horizontal="center"/>
    </xf>
    <xf numFmtId="0" fontId="77" fillId="0" borderId="0" xfId="0" applyFont="1" applyAlignment="1">
      <alignment horizontal="center"/>
    </xf>
    <xf numFmtId="0" fontId="73" fillId="36" borderId="0" xfId="0" applyFont="1" applyFill="1" applyAlignment="1">
      <alignment horizontal="left" vertical="top" wrapText="1"/>
    </xf>
    <xf numFmtId="0" fontId="78" fillId="36" borderId="0" xfId="0" applyFont="1" applyFill="1" applyAlignment="1">
      <alignment horizontal="left" vertical="top" wrapText="1"/>
    </xf>
    <xf numFmtId="0" fontId="47" fillId="4" borderId="2" xfId="2" applyFont="1" applyFill="1" applyBorder="1" applyAlignment="1">
      <alignment horizontal="center" vertical="center" wrapText="1"/>
    </xf>
    <xf numFmtId="0" fontId="47" fillId="4" borderId="6" xfId="2" applyFont="1" applyFill="1" applyBorder="1" applyAlignment="1">
      <alignment horizontal="center" vertical="center" wrapText="1"/>
    </xf>
    <xf numFmtId="0" fontId="47" fillId="4" borderId="8" xfId="2" applyFont="1" applyFill="1" applyBorder="1" applyAlignment="1">
      <alignment horizontal="center" vertical="center" wrapText="1"/>
    </xf>
    <xf numFmtId="0" fontId="52" fillId="4" borderId="3" xfId="2" applyFont="1" applyFill="1" applyBorder="1" applyAlignment="1">
      <alignment horizontal="center" vertical="center" wrapText="1"/>
    </xf>
    <xf numFmtId="0" fontId="52" fillId="4" borderId="5" xfId="2" applyFont="1" applyFill="1" applyBorder="1" applyAlignment="1">
      <alignment horizontal="center" vertical="center" wrapText="1"/>
    </xf>
    <xf numFmtId="0" fontId="52" fillId="4" borderId="1" xfId="2" applyFont="1" applyFill="1" applyBorder="1" applyAlignment="1">
      <alignment horizontal="center" vertical="center" wrapText="1"/>
    </xf>
    <xf numFmtId="0" fontId="52" fillId="4" borderId="4" xfId="2" applyFont="1" applyFill="1" applyBorder="1" applyAlignment="1">
      <alignment horizontal="center" vertical="center" wrapText="1"/>
    </xf>
    <xf numFmtId="0" fontId="52" fillId="8" borderId="1" xfId="2" applyFont="1" applyFill="1" applyBorder="1" applyAlignment="1">
      <alignment horizontal="center" vertical="center" wrapText="1"/>
    </xf>
    <xf numFmtId="0" fontId="52" fillId="27" borderId="12" xfId="2" applyFont="1" applyFill="1" applyBorder="1" applyAlignment="1">
      <alignment horizontal="center" vertical="center" wrapText="1"/>
    </xf>
    <xf numFmtId="0" fontId="52" fillId="27" borderId="10" xfId="2" applyFont="1" applyFill="1" applyBorder="1" applyAlignment="1">
      <alignment horizontal="center" vertical="center" wrapText="1"/>
    </xf>
    <xf numFmtId="0" fontId="52" fillId="28" borderId="3" xfId="2" applyFont="1" applyFill="1" applyBorder="1" applyAlignment="1">
      <alignment horizontal="center" vertical="center" wrapText="1"/>
    </xf>
    <xf numFmtId="0" fontId="52" fillId="28" borderId="5" xfId="2" applyFont="1" applyFill="1" applyBorder="1" applyAlignment="1">
      <alignment horizontal="center" vertical="center" wrapText="1"/>
    </xf>
    <xf numFmtId="0" fontId="52" fillId="33" borderId="3" xfId="2" applyFont="1" applyFill="1" applyBorder="1" applyAlignment="1">
      <alignment horizontal="center" vertical="center" wrapText="1"/>
    </xf>
    <xf numFmtId="0" fontId="52" fillId="33" borderId="5" xfId="2" applyFont="1" applyFill="1" applyBorder="1" applyAlignment="1">
      <alignment horizontal="center" vertical="center" wrapText="1"/>
    </xf>
    <xf numFmtId="0" fontId="54" fillId="18" borderId="1" xfId="2" applyFont="1" applyFill="1" applyBorder="1" applyAlignment="1">
      <alignment horizontal="center" vertical="center" wrapText="1"/>
    </xf>
    <xf numFmtId="0" fontId="52" fillId="33" borderId="4" xfId="2" applyFont="1" applyFill="1" applyBorder="1" applyAlignment="1">
      <alignment horizontal="center" vertical="center" wrapText="1"/>
    </xf>
    <xf numFmtId="0" fontId="52" fillId="19" borderId="1" xfId="2" applyFont="1" applyFill="1" applyBorder="1" applyAlignment="1">
      <alignment horizontal="center" vertical="center" wrapText="1"/>
    </xf>
    <xf numFmtId="0" fontId="46" fillId="2" borderId="1" xfId="2" applyFont="1" applyFill="1" applyBorder="1" applyAlignment="1">
      <alignment horizontal="center" vertical="center" wrapText="1"/>
    </xf>
    <xf numFmtId="0" fontId="47" fillId="0" borderId="1" xfId="2" applyFont="1" applyBorder="1" applyAlignment="1">
      <alignment horizontal="center" vertical="center" wrapText="1"/>
    </xf>
    <xf numFmtId="0" fontId="52" fillId="3" borderId="1" xfId="2" applyFont="1" applyFill="1" applyBorder="1" applyAlignment="1">
      <alignment horizontal="center" vertical="center"/>
    </xf>
    <xf numFmtId="9" fontId="52" fillId="4" borderId="2" xfId="2" applyNumberFormat="1" applyFont="1" applyFill="1" applyBorder="1" applyAlignment="1">
      <alignment horizontal="center" vertical="center" wrapText="1"/>
    </xf>
    <xf numFmtId="9" fontId="52" fillId="4" borderId="8" xfId="2" applyNumberFormat="1" applyFont="1" applyFill="1" applyBorder="1" applyAlignment="1">
      <alignment horizontal="center" vertical="center" wrapText="1"/>
    </xf>
    <xf numFmtId="0" fontId="52" fillId="3" borderId="2" xfId="2" applyFont="1" applyFill="1" applyBorder="1" applyAlignment="1">
      <alignment horizontal="center" vertical="center"/>
    </xf>
    <xf numFmtId="0" fontId="52" fillId="3" borderId="8" xfId="2" applyFont="1" applyFill="1" applyBorder="1" applyAlignment="1">
      <alignment horizontal="center" vertical="center"/>
    </xf>
    <xf numFmtId="0" fontId="52" fillId="4" borderId="2" xfId="2" applyFont="1" applyFill="1" applyBorder="1" applyAlignment="1">
      <alignment horizontal="center" vertical="center" wrapText="1"/>
    </xf>
    <xf numFmtId="0" fontId="52" fillId="4" borderId="8" xfId="2" applyFont="1" applyFill="1" applyBorder="1" applyAlignment="1">
      <alignment horizontal="center" vertical="center" wrapText="1"/>
    </xf>
    <xf numFmtId="166" fontId="47" fillId="3" borderId="1" xfId="2" applyNumberFormat="1" applyFont="1" applyFill="1" applyBorder="1" applyAlignment="1">
      <alignment horizontal="center" vertical="center" wrapText="1"/>
    </xf>
    <xf numFmtId="0" fontId="52" fillId="4" borderId="12" xfId="2" applyFont="1" applyFill="1" applyBorder="1" applyAlignment="1">
      <alignment horizontal="center" vertical="center" wrapText="1"/>
    </xf>
    <xf numFmtId="0" fontId="52" fillId="3" borderId="13" xfId="2" applyFont="1" applyFill="1" applyBorder="1" applyAlignment="1">
      <alignment horizontal="center" vertical="center" wrapText="1"/>
    </xf>
    <xf numFmtId="0" fontId="52" fillId="4" borderId="14" xfId="2" applyFont="1" applyFill="1" applyBorder="1" applyAlignment="1">
      <alignment horizontal="center" vertical="center" wrapText="1"/>
    </xf>
    <xf numFmtId="0" fontId="52" fillId="4" borderId="15" xfId="2" applyFont="1" applyFill="1" applyBorder="1" applyAlignment="1">
      <alignment horizontal="center" vertical="center" wrapText="1"/>
    </xf>
    <xf numFmtId="0" fontId="47" fillId="4" borderId="1" xfId="2" applyFont="1" applyFill="1" applyBorder="1" applyAlignment="1">
      <alignment horizontal="center" vertical="center" wrapText="1"/>
    </xf>
    <xf numFmtId="0" fontId="53" fillId="4" borderId="2" xfId="2" applyFont="1" applyFill="1" applyBorder="1" applyAlignment="1">
      <alignment horizontal="center" vertical="center" wrapText="1"/>
    </xf>
    <xf numFmtId="0" fontId="53" fillId="4" borderId="6" xfId="2" applyFont="1" applyFill="1" applyBorder="1" applyAlignment="1">
      <alignment horizontal="center" vertical="center" wrapText="1"/>
    </xf>
    <xf numFmtId="0" fontId="61" fillId="0" borderId="15" xfId="2" applyFont="1" applyBorder="1" applyAlignment="1">
      <alignment horizontal="left"/>
    </xf>
    <xf numFmtId="1" fontId="47" fillId="3" borderId="1" xfId="2" applyNumberFormat="1" applyFont="1" applyFill="1" applyBorder="1" applyAlignment="1">
      <alignment horizontal="center" vertical="center" wrapText="1"/>
    </xf>
    <xf numFmtId="0" fontId="52" fillId="18" borderId="12" xfId="2" applyFont="1" applyFill="1" applyBorder="1" applyAlignment="1">
      <alignment horizontal="center" vertical="center" wrapText="1"/>
    </xf>
    <xf numFmtId="0" fontId="52" fillId="18" borderId="13" xfId="2" applyFont="1" applyFill="1" applyBorder="1" applyAlignment="1">
      <alignment horizontal="center" vertical="center" wrapText="1"/>
    </xf>
    <xf numFmtId="0" fontId="52" fillId="18" borderId="10" xfId="2" applyFont="1" applyFill="1" applyBorder="1" applyAlignment="1">
      <alignment horizontal="center" vertical="center" wrapText="1"/>
    </xf>
    <xf numFmtId="0" fontId="52" fillId="29" borderId="3" xfId="2" applyFont="1" applyFill="1" applyBorder="1" applyAlignment="1">
      <alignment horizontal="center" vertical="center" wrapText="1"/>
    </xf>
    <xf numFmtId="0" fontId="52" fillId="29" borderId="5" xfId="2" applyFont="1" applyFill="1" applyBorder="1" applyAlignment="1">
      <alignment horizontal="center" vertical="center" wrapText="1"/>
    </xf>
    <xf numFmtId="0" fontId="55" fillId="5" borderId="6" xfId="2" applyFont="1" applyFill="1" applyBorder="1" applyAlignment="1">
      <alignment horizontal="center" vertical="center" wrapText="1"/>
    </xf>
    <xf numFmtId="0" fontId="52" fillId="23" borderId="3" xfId="2" applyFont="1" applyFill="1" applyBorder="1" applyAlignment="1">
      <alignment horizontal="center" vertical="center" wrapText="1"/>
    </xf>
    <xf numFmtId="0" fontId="52" fillId="23" borderId="5" xfId="2" applyFont="1" applyFill="1" applyBorder="1" applyAlignment="1">
      <alignment horizontal="center" vertical="center" wrapText="1"/>
    </xf>
    <xf numFmtId="0" fontId="74" fillId="0" borderId="30" xfId="0" applyFont="1" applyBorder="1" applyAlignment="1">
      <alignment horizontal="center" vertical="center" wrapText="1"/>
    </xf>
    <xf numFmtId="0" fontId="74" fillId="0" borderId="31" xfId="0" applyFont="1" applyBorder="1" applyAlignment="1">
      <alignment horizontal="center" vertical="center" wrapText="1"/>
    </xf>
    <xf numFmtId="0" fontId="71" fillId="0" borderId="29" xfId="0" applyFont="1" applyBorder="1" applyAlignment="1">
      <alignment horizontal="center"/>
    </xf>
    <xf numFmtId="0" fontId="0" fillId="0" borderId="1" xfId="0" applyBorder="1"/>
    <xf numFmtId="9" fontId="0" fillId="0" borderId="1" xfId="0" applyNumberFormat="1" applyBorder="1"/>
    <xf numFmtId="0" fontId="0" fillId="0" borderId="0" xfId="0" applyAlignment="1"/>
    <xf numFmtId="0" fontId="0" fillId="0" borderId="15" xfId="0" applyBorder="1" applyAlignment="1">
      <alignment horizontal="center"/>
    </xf>
    <xf numFmtId="9" fontId="10" fillId="0" borderId="0" xfId="1" applyFont="1" applyFill="1" applyAlignment="1">
      <alignment horizontal="right"/>
    </xf>
    <xf numFmtId="0" fontId="0" fillId="0" borderId="33" xfId="0" applyBorder="1"/>
    <xf numFmtId="0" fontId="74" fillId="0" borderId="0" xfId="0" applyFont="1" applyFill="1" applyBorder="1" applyAlignment="1">
      <alignment horizontal="center" vertical="center" wrapText="1"/>
    </xf>
    <xf numFmtId="0" fontId="74" fillId="0" borderId="35" xfId="0" applyFont="1" applyFill="1" applyBorder="1" applyAlignment="1">
      <alignment horizontal="center" vertical="center" wrapText="1"/>
    </xf>
    <xf numFmtId="9" fontId="10" fillId="0" borderId="34" xfId="1" applyFont="1" applyFill="1" applyBorder="1" applyAlignment="1">
      <alignment horizontal="center"/>
    </xf>
    <xf numFmtId="9" fontId="10" fillId="0" borderId="32" xfId="1" applyFont="1" applyFill="1" applyBorder="1" applyAlignment="1">
      <alignment horizontal="center"/>
    </xf>
    <xf numFmtId="0" fontId="71" fillId="0" borderId="0" xfId="0" applyFont="1" applyFill="1" applyAlignment="1">
      <alignment horizontal="left"/>
    </xf>
    <xf numFmtId="0" fontId="10" fillId="0" borderId="0" xfId="0" applyFont="1" applyFill="1" applyAlignment="1">
      <alignment horizontal="left" vertical="top" wrapText="1"/>
    </xf>
    <xf numFmtId="9" fontId="71" fillId="0" borderId="0" xfId="1" applyFont="1" applyFill="1" applyAlignment="1">
      <alignment horizontal="right"/>
    </xf>
    <xf numFmtId="9" fontId="71" fillId="0" borderId="0" xfId="1" applyFont="1" applyFill="1"/>
    <xf numFmtId="0" fontId="10" fillId="0" borderId="0" xfId="0" applyFont="1" applyFill="1"/>
    <xf numFmtId="0" fontId="10" fillId="0" borderId="0" xfId="0" applyFont="1" applyBorder="1" applyAlignment="1">
      <alignment horizontal="center"/>
    </xf>
  </cellXfs>
  <cellStyles count="22">
    <cellStyle name="Hipervínculo" xfId="8" builtinId="8"/>
    <cellStyle name="Millares 2" xfId="16" xr:uid="{00000000-0005-0000-0000-000001000000}"/>
    <cellStyle name="Millares 3" xfId="20" xr:uid="{00000000-0005-0000-0000-000002000000}"/>
    <cellStyle name="Moneda" xfId="21" builtinId="4"/>
    <cellStyle name="Moneda 4" xfId="12" xr:uid="{00000000-0005-0000-0000-000004000000}"/>
    <cellStyle name="Moneda 4 2" xfId="15" xr:uid="{00000000-0005-0000-0000-000005000000}"/>
    <cellStyle name="Moneda 4 3" xfId="19" xr:uid="{00000000-0005-0000-0000-000006000000}"/>
    <cellStyle name="Normal" xfId="0" builtinId="0"/>
    <cellStyle name="Normal 2" xfId="7" xr:uid="{00000000-0005-0000-0000-000008000000}"/>
    <cellStyle name="Normal 2 2" xfId="2" xr:uid="{00000000-0005-0000-0000-000009000000}"/>
    <cellStyle name="Normal 2 2 2" xfId="3" xr:uid="{00000000-0005-0000-0000-00000A000000}"/>
    <cellStyle name="Normal 2 3" xfId="13" xr:uid="{00000000-0005-0000-0000-00000B000000}"/>
    <cellStyle name="Normal 2 4" xfId="17" xr:uid="{00000000-0005-0000-0000-00000C000000}"/>
    <cellStyle name="Normal 4" xfId="10" xr:uid="{00000000-0005-0000-0000-00000D000000}"/>
    <cellStyle name="Normal 6 3" xfId="6" xr:uid="{00000000-0005-0000-0000-00000E000000}"/>
    <cellStyle name="Normal 8" xfId="11" xr:uid="{00000000-0005-0000-0000-00000F000000}"/>
    <cellStyle name="Normal 8 2" xfId="14" xr:uid="{00000000-0005-0000-0000-000010000000}"/>
    <cellStyle name="Normal 8 3" xfId="18" xr:uid="{00000000-0005-0000-0000-000011000000}"/>
    <cellStyle name="Normal_Prog Act 2009 Taller 26 y 27 Ago Grupo 1 Reg. Salud" xfId="5" xr:uid="{00000000-0005-0000-0000-000012000000}"/>
    <cellStyle name="Porcentaje" xfId="1" builtinId="5"/>
    <cellStyle name="Porcentual 2" xfId="4" xr:uid="{00000000-0005-0000-0000-000014000000}"/>
    <cellStyle name="Porcentual 4" xfId="9" xr:uid="{00000000-0005-0000-0000-000015000000}"/>
  </cellStyles>
  <dxfs count="261">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auto="1"/>
      </font>
      <fill>
        <patternFill>
          <bgColor rgb="FFFF0000"/>
        </patternFill>
      </fill>
    </dxf>
    <dxf>
      <font>
        <b/>
        <i val="0"/>
        <color auto="1"/>
      </font>
      <fill>
        <patternFill>
          <bgColor rgb="FFFFFF00"/>
        </patternFill>
      </fill>
    </dxf>
    <dxf>
      <font>
        <b/>
        <i val="0"/>
        <color auto="1"/>
      </font>
      <fill>
        <patternFill>
          <bgColor rgb="FFFF0000"/>
        </patternFill>
      </fill>
    </dxf>
    <dxf>
      <font>
        <b/>
        <i val="0"/>
        <color auto="1"/>
      </font>
      <fill>
        <patternFill>
          <bgColor rgb="FFFFFF00"/>
        </patternFill>
      </fill>
    </dxf>
    <dxf>
      <font>
        <b/>
        <i val="0"/>
        <color auto="1"/>
      </font>
      <fill>
        <patternFill>
          <bgColor rgb="FFFF0000"/>
        </patternFill>
      </fill>
    </dxf>
    <dxf>
      <font>
        <b/>
        <i val="0"/>
        <color auto="1"/>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auto="1"/>
      </font>
      <fill>
        <patternFill>
          <bgColor rgb="FFFF0000"/>
        </patternFill>
      </fill>
    </dxf>
    <dxf>
      <font>
        <b/>
        <i val="0"/>
        <color auto="1"/>
      </font>
      <fill>
        <patternFill>
          <bgColor rgb="FFFFFF00"/>
        </patternFill>
      </fill>
    </dxf>
    <dxf>
      <font>
        <b/>
        <i val="0"/>
        <color auto="1"/>
      </font>
      <fill>
        <patternFill>
          <bgColor rgb="FFFF0000"/>
        </patternFill>
      </fill>
    </dxf>
    <dxf>
      <font>
        <b/>
        <i val="0"/>
        <color auto="1"/>
      </font>
      <fill>
        <patternFill>
          <bgColor rgb="FFFFFF00"/>
        </patternFill>
      </fill>
    </dxf>
    <dxf>
      <font>
        <b/>
        <i val="0"/>
        <color auto="1"/>
      </font>
      <fill>
        <patternFill>
          <bgColor rgb="FFFF0000"/>
        </patternFill>
      </fill>
    </dxf>
    <dxf>
      <font>
        <b/>
        <i val="0"/>
        <color auto="1"/>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theme="9" tint="-0.24994659260841701"/>
      </font>
      <fill>
        <patternFill>
          <bgColor rgb="FFFF0000"/>
        </patternFill>
      </fill>
    </dxf>
    <dxf>
      <font>
        <b/>
        <i val="0"/>
        <color rgb="FF008000"/>
      </font>
      <fill>
        <patternFill>
          <bgColor rgb="FFFFFF00"/>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3"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lor auto="1"/>
      </font>
      <fill>
        <patternFill>
          <bgColor theme="9" tint="0.39994506668294322"/>
        </patternFill>
      </fill>
    </dxf>
    <dxf>
      <font>
        <b/>
        <i val="0"/>
        <color auto="1"/>
      </font>
      <fill>
        <patternFill>
          <bgColor rgb="FFFFC000"/>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ndense val="0"/>
        <extend val="0"/>
        <color indexed="9"/>
      </font>
      <fill>
        <patternFill>
          <bgColor indexed="10"/>
        </patternFill>
      </fill>
    </dxf>
    <dxf>
      <font>
        <b/>
        <i val="0"/>
        <condense val="0"/>
        <extend val="0"/>
        <color auto="1"/>
      </font>
      <fill>
        <patternFill>
          <bgColor indexed="13"/>
        </patternFill>
      </fill>
    </dxf>
    <dxf>
      <font>
        <b/>
        <i val="0"/>
        <condense val="0"/>
        <extend val="0"/>
        <color indexed="9"/>
      </font>
      <fill>
        <patternFill>
          <bgColor indexed="17"/>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ndense val="0"/>
        <extend val="0"/>
        <color indexed="9"/>
      </font>
      <fill>
        <patternFill>
          <bgColor indexed="30"/>
        </patternFill>
      </fill>
    </dxf>
    <dxf>
      <font>
        <b/>
        <i val="0"/>
        <color rgb="FFFFFF00"/>
        <name val="Cambria"/>
        <scheme val="none"/>
      </font>
      <fill>
        <patternFill>
          <bgColor rgb="FFFF0000"/>
        </patternFill>
      </fill>
    </dxf>
    <dxf>
      <font>
        <b/>
        <i val="0"/>
        <condense val="0"/>
        <extend val="0"/>
        <color indexed="9"/>
      </font>
      <fill>
        <patternFill>
          <bgColor indexed="3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lor rgb="FFFFFF00"/>
        <name val="Cambria"/>
        <scheme val="none"/>
      </font>
      <fill>
        <patternFill>
          <bgColor rgb="FFFF000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i val="0"/>
        <condense val="0"/>
        <extend val="0"/>
        <color indexed="9"/>
      </font>
      <fill>
        <patternFill>
          <bgColor indexed="3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theme="0" tint="-0.14999847407452621"/>
        </left>
        <right/>
        <top style="thin">
          <color theme="0" tint="-0.14999847407452621"/>
        </top>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0" tint="-0.14999847407452621"/>
        </top>
        <bottom/>
        <vertical/>
        <horizontal/>
      </border>
    </dxf>
    <dxf>
      <border outline="0">
        <left style="thin">
          <color theme="0" tint="-0.14999847407452621"/>
        </left>
        <right style="thin">
          <color theme="0" tint="-0.14999847407452621"/>
        </right>
        <top style="thin">
          <color theme="0" tint="-0.14999847407452621"/>
        </top>
        <bottom style="thin">
          <color theme="0" tint="-0.149998474074526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R"/>
              <a:t>Plan Operativo Institucional 2024</a:t>
            </a:r>
          </a:p>
          <a:p>
            <a:pPr>
              <a:defRPr/>
            </a:pPr>
            <a:r>
              <a:rPr lang="es-CR"/>
              <a:t>Programación - Ejecución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R"/>
        </a:p>
      </c:txPr>
    </c:title>
    <c:autoTitleDeleted val="0"/>
    <c:plotArea>
      <c:layout/>
      <c:barChart>
        <c:barDir val="col"/>
        <c:grouping val="clustered"/>
        <c:varyColors val="0"/>
        <c:ser>
          <c:idx val="0"/>
          <c:order val="0"/>
          <c:tx>
            <c:strRef>
              <c:f>'Resumen Anual POI  2024'!$B$4</c:f>
              <c:strCache>
                <c:ptCount val="1"/>
                <c:pt idx="0">
                  <c:v>PROGRAMADO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'Resumen Anual POI  2024'!$A$5:$A$10</c:f>
              <c:strCache>
                <c:ptCount val="6"/>
                <c:pt idx="0">
                  <c:v>1. Administración</c:v>
                </c:pt>
                <c:pt idx="1">
                  <c:v>2. Operaciones</c:v>
                </c:pt>
                <c:pt idx="2">
                  <c:v>3. Comercial </c:v>
                </c:pt>
                <c:pt idx="3">
                  <c:v>4. CS</c:v>
                </c:pt>
                <c:pt idx="4">
                  <c:v>5. DTPDI</c:v>
                </c:pt>
                <c:pt idx="5">
                  <c:v>6.UPI</c:v>
                </c:pt>
              </c:strCache>
            </c:strRef>
          </c:cat>
          <c:val>
            <c:numRef>
              <c:f>'Resumen Anual POI  2024'!$B$5:$B$10</c:f>
              <c:numCache>
                <c:formatCode>0%</c:formatCode>
                <c:ptCount val="6"/>
                <c:pt idx="0">
                  <c:v>1</c:v>
                </c:pt>
                <c:pt idx="1">
                  <c:v>1</c:v>
                </c:pt>
                <c:pt idx="2">
                  <c:v>1</c:v>
                </c:pt>
                <c:pt idx="3">
                  <c:v>1</c:v>
                </c:pt>
                <c:pt idx="4">
                  <c:v>1</c:v>
                </c:pt>
                <c:pt idx="5">
                  <c:v>0.99999999999999978</c:v>
                </c:pt>
              </c:numCache>
            </c:numRef>
          </c:val>
          <c:extLst>
            <c:ext xmlns:c16="http://schemas.microsoft.com/office/drawing/2014/chart" uri="{C3380CC4-5D6E-409C-BE32-E72D297353CC}">
              <c16:uniqueId val="{00000000-0B93-4B5B-9A4E-6C368F1EA6C0}"/>
            </c:ext>
          </c:extLst>
        </c:ser>
        <c:ser>
          <c:idx val="1"/>
          <c:order val="1"/>
          <c:tx>
            <c:strRef>
              <c:f>'Resumen Anual POI  2024'!$C$4</c:f>
              <c:strCache>
                <c:ptCount val="1"/>
                <c:pt idx="0">
                  <c:v>EJECUTADO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'Resumen Anual POI  2024'!$A$5:$A$10</c:f>
              <c:strCache>
                <c:ptCount val="6"/>
                <c:pt idx="0">
                  <c:v>1. Administración</c:v>
                </c:pt>
                <c:pt idx="1">
                  <c:v>2. Operaciones</c:v>
                </c:pt>
                <c:pt idx="2">
                  <c:v>3. Comercial </c:v>
                </c:pt>
                <c:pt idx="3">
                  <c:v>4. CS</c:v>
                </c:pt>
                <c:pt idx="4">
                  <c:v>5. DTPDI</c:v>
                </c:pt>
                <c:pt idx="5">
                  <c:v>6.UPI</c:v>
                </c:pt>
              </c:strCache>
            </c:strRef>
          </c:cat>
          <c:val>
            <c:numRef>
              <c:f>'Resumen Anual POI  2024'!$C$5:$C$10</c:f>
              <c:numCache>
                <c:formatCode>0%</c:formatCode>
                <c:ptCount val="6"/>
                <c:pt idx="0">
                  <c:v>0.875</c:v>
                </c:pt>
                <c:pt idx="1">
                  <c:v>0.96850000000000014</c:v>
                </c:pt>
                <c:pt idx="2">
                  <c:v>0.77916666666666667</c:v>
                </c:pt>
                <c:pt idx="3">
                  <c:v>0.97500000000000009</c:v>
                </c:pt>
                <c:pt idx="4">
                  <c:v>0.94956000000000018</c:v>
                </c:pt>
                <c:pt idx="5">
                  <c:v>0.94999999999999984</c:v>
                </c:pt>
              </c:numCache>
            </c:numRef>
          </c:val>
          <c:extLst>
            <c:ext xmlns:c16="http://schemas.microsoft.com/office/drawing/2014/chart" uri="{C3380CC4-5D6E-409C-BE32-E72D297353CC}">
              <c16:uniqueId val="{00000001-0B93-4B5B-9A4E-6C368F1EA6C0}"/>
            </c:ext>
          </c:extLst>
        </c:ser>
        <c:dLbls>
          <c:showLegendKey val="0"/>
          <c:showVal val="0"/>
          <c:showCatName val="0"/>
          <c:showSerName val="0"/>
          <c:showPercent val="0"/>
          <c:showBubbleSize val="0"/>
        </c:dLbls>
        <c:gapWidth val="100"/>
        <c:overlap val="-24"/>
        <c:axId val="403873519"/>
        <c:axId val="403867759"/>
      </c:barChart>
      <c:catAx>
        <c:axId val="403873519"/>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403867759"/>
        <c:crosses val="autoZero"/>
        <c:auto val="1"/>
        <c:lblAlgn val="ctr"/>
        <c:lblOffset val="100"/>
        <c:noMultiLvlLbl val="0"/>
      </c:catAx>
      <c:valAx>
        <c:axId val="403867759"/>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crossAx val="403873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719136</xdr:colOff>
      <xdr:row>1</xdr:row>
      <xdr:rowOff>57150</xdr:rowOff>
    </xdr:from>
    <xdr:to>
      <xdr:col>11</xdr:col>
      <xdr:colOff>190499</xdr:colOff>
      <xdr:row>13</xdr:row>
      <xdr:rowOff>19050</xdr:rowOff>
    </xdr:to>
    <xdr:graphicFrame macro="">
      <xdr:nvGraphicFramePr>
        <xdr:cNvPr id="4" name="Gráfico 3">
          <a:extLst>
            <a:ext uri="{FF2B5EF4-FFF2-40B4-BE49-F238E27FC236}">
              <a16:creationId xmlns:a16="http://schemas.microsoft.com/office/drawing/2014/main" id="{2ECAD9A4-73A9-B167-9083-8C92F29EB3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www.ministeriodesalud.go.cr/intranet/2012/nivel_local/Documents%20and%20Settings/Sergio/Mis%20documentos/Cumplimiento%20POI%202010/3%20TRI/Regi&#243;n%20Central%20Norte/Areas%20locales/ARS%20-%20Alajuela%202/III%20INFORME%20TRIMESTRAL/III%20Reporte%20trimestre%20-%20A2%20SEG.xls?09164CF9" TargetMode="External"/><Relationship Id="rId1" Type="http://schemas.openxmlformats.org/officeDocument/2006/relationships/externalLinkPath" Target="file:///\\09164CF9\III%20Reporte%20trimestre%20-%20A2%20S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inisteriodesalud.go.cr/intranet/2012/nivel_local/IPA_REGIONES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lanificacion/Desktop/Copia%20de%20IPA_LOCAL_REP%20III%20Trim%202012__GOLFITO-1%20FERNANDORS,VS,DP,ASS,AI,CI,%20PESS,%20,MS,M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Programación_actividades"/>
      <sheetName val="Valoración_Riesgo"/>
      <sheetName val="Tiempo_disponible"/>
      <sheetName val="Tareas por actividades"/>
      <sheetName val="Inventario recursos"/>
      <sheetName val="Asignación de Recursos"/>
      <sheetName val="Plan_de_mejora"/>
      <sheetName val="Control gerencial"/>
      <sheetName val="Reporte"/>
      <sheetName val="Reporte Costos"/>
      <sheetName val="Calculos"/>
      <sheetName val="SEVRI-INFO"/>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Programación_actividades"/>
      <sheetName val="Valoración_Riesgo "/>
      <sheetName val="Tiempo_disponible"/>
      <sheetName val="Tareas por actividades"/>
      <sheetName val="Inventario recursos"/>
      <sheetName val="Asignación de Recursos"/>
      <sheetName val="Plan_de_mejora"/>
      <sheetName val="Control gerencial"/>
      <sheetName val="Reporte Costos"/>
      <sheetName val="Calculos"/>
      <sheetName val="SEVRI-INFO"/>
      <sheetName val="bd"/>
    </sheetNames>
    <sheetDataSet>
      <sheetData sheetId="0" refreshError="1"/>
      <sheetData sheetId="1" refreshError="1"/>
      <sheetData sheetId="2"/>
      <sheetData sheetId="3">
        <row r="9">
          <cell r="C9">
            <v>0</v>
          </cell>
        </row>
      </sheetData>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Valoración_Riesgo "/>
      <sheetName val="Programación_actividades"/>
      <sheetName val="Tiempo_Disponible"/>
      <sheetName val="Tareas por actividades"/>
      <sheetName val="Inventario recursos"/>
      <sheetName val="Asignación de Recursos"/>
      <sheetName val="Plan_de_Mejora"/>
      <sheetName val="Control gerencial"/>
      <sheetName val="Reporte Costos"/>
      <sheetName val="Calculos"/>
      <sheetName val="SEVRI-INFO"/>
      <sheetName val="bd"/>
    </sheetNames>
    <sheetDataSet>
      <sheetData sheetId="0" refreshError="1"/>
      <sheetData sheetId="1">
        <row r="13">
          <cell r="R13" t="str">
            <v/>
          </cell>
        </row>
      </sheetData>
      <sheetData sheetId="2">
        <row r="7">
          <cell r="G7" t="str">
            <v>Área Rectora de Golfito</v>
          </cell>
        </row>
      </sheetData>
      <sheetData sheetId="3" refreshError="1"/>
      <sheetData sheetId="4"/>
      <sheetData sheetId="5"/>
      <sheetData sheetId="6" refreshError="1"/>
      <sheetData sheetId="7"/>
      <sheetData sheetId="8" refreshError="1"/>
      <sheetData sheetId="9" refreshError="1"/>
      <sheetData sheetId="10" refreshError="1"/>
      <sheetData sheetId="11" refreshError="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0A8440-63FB-4487-BB6D-668D4D80A15D}" name="Tabla1" displayName="Tabla1" ref="A17:B18" totalsRowShown="0" tableBorderDxfId="260">
  <autoFilter ref="A17:B18" xr:uid="{B50A8440-63FB-4487-BB6D-668D4D80A15D}"/>
  <tableColumns count="2">
    <tableColumn id="1" xr3:uid="{2AA014BF-BC24-418A-823F-D29E414BF33E}" name="PROGRAMADO" dataDxfId="259" dataCellStyle="Porcentaje"/>
    <tableColumn id="2" xr3:uid="{8F636C9B-5A0D-4334-858D-7C992608C2C6}" name="EJECUTADO " dataDxfId="258" dataCellStyle="Porcentaje"/>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zoomScale="80" zoomScaleNormal="80" workbookViewId="0">
      <pane ySplit="6" topLeftCell="A14" activePane="bottomLeft" state="frozen"/>
      <selection activeCell="F15" sqref="F15:F26"/>
      <selection pane="bottomLeft" activeCell="E16" sqref="E16"/>
    </sheetView>
  </sheetViews>
  <sheetFormatPr baseColWidth="10" defaultRowHeight="15" x14ac:dyDescent="0.25"/>
  <cols>
    <col min="1" max="1" width="7.42578125" style="60" customWidth="1"/>
    <col min="2" max="2" width="8" style="60" bestFit="1" customWidth="1"/>
    <col min="3" max="3" width="7.5703125" style="60" customWidth="1"/>
    <col min="4" max="4" width="8.140625" style="60" customWidth="1"/>
    <col min="5" max="5" width="27.85546875" style="60" customWidth="1"/>
    <col min="6" max="6" width="9.7109375" style="60" hidden="1" customWidth="1"/>
    <col min="7" max="7" width="29" style="60" customWidth="1"/>
    <col min="8" max="8" width="30.42578125" style="60" customWidth="1"/>
    <col min="9" max="12" width="11.42578125" style="60"/>
    <col min="13" max="13" width="25.5703125" style="60" customWidth="1"/>
    <col min="14" max="16384" width="11.42578125" style="60"/>
  </cols>
  <sheetData>
    <row r="1" spans="1:18" x14ac:dyDescent="0.25">
      <c r="A1" s="58"/>
      <c r="B1" s="58"/>
      <c r="C1" s="58"/>
      <c r="D1" s="58"/>
      <c r="E1" s="58"/>
      <c r="F1" s="58"/>
      <c r="G1" s="58"/>
      <c r="H1" s="58"/>
      <c r="I1" s="58"/>
      <c r="J1" s="58"/>
      <c r="K1" s="59"/>
      <c r="L1" s="59"/>
      <c r="M1" s="58"/>
      <c r="N1" s="59"/>
      <c r="O1" s="59"/>
      <c r="P1" s="59"/>
      <c r="Q1" s="59"/>
      <c r="R1" s="59"/>
    </row>
    <row r="2" spans="1:18" x14ac:dyDescent="0.25">
      <c r="A2" s="61"/>
      <c r="B2" s="61"/>
      <c r="C2" s="61"/>
      <c r="D2" s="61"/>
      <c r="E2" s="61"/>
      <c r="F2" s="59"/>
      <c r="G2" s="59"/>
      <c r="H2" s="59"/>
      <c r="I2" s="59"/>
      <c r="J2" s="59"/>
      <c r="K2" s="59"/>
      <c r="L2" s="59"/>
      <c r="N2" s="59"/>
      <c r="O2" s="59"/>
      <c r="P2" s="59"/>
      <c r="Q2" s="59"/>
      <c r="R2" s="59"/>
    </row>
    <row r="3" spans="1:18" hidden="1" x14ac:dyDescent="0.25">
      <c r="B3" s="62">
        <v>0.14299999999999999</v>
      </c>
      <c r="C3" s="59"/>
      <c r="D3" s="59" t="s">
        <v>29</v>
      </c>
      <c r="E3" s="59"/>
      <c r="F3" s="59"/>
      <c r="G3" s="59"/>
      <c r="H3" s="59"/>
      <c r="I3" s="59"/>
      <c r="J3" s="59"/>
      <c r="K3" s="59"/>
      <c r="L3" s="59"/>
      <c r="N3" s="59"/>
      <c r="O3" s="59"/>
      <c r="P3" s="59"/>
      <c r="Q3" s="59"/>
      <c r="R3" s="59"/>
    </row>
    <row r="4" spans="1:18" s="59" customFormat="1" ht="15.75" thickBot="1" x14ac:dyDescent="0.3"/>
    <row r="5" spans="1:18" ht="15.75" thickBot="1" x14ac:dyDescent="0.3">
      <c r="A5" s="59"/>
      <c r="B5" s="377"/>
      <c r="C5" s="377"/>
      <c r="D5" s="378"/>
      <c r="E5" s="387" t="s">
        <v>30</v>
      </c>
      <c r="F5" s="388"/>
      <c r="G5" s="388"/>
      <c r="H5" s="389"/>
      <c r="I5" s="390" t="s">
        <v>11</v>
      </c>
      <c r="J5" s="391"/>
      <c r="K5" s="391"/>
      <c r="L5" s="392"/>
      <c r="M5" s="63"/>
      <c r="N5" s="64" t="s">
        <v>31</v>
      </c>
    </row>
    <row r="6" spans="1:18" s="67" customFormat="1" ht="15.75" thickBot="1" x14ac:dyDescent="0.3">
      <c r="A6" s="65" t="s">
        <v>32</v>
      </c>
      <c r="B6" s="393" t="s">
        <v>33</v>
      </c>
      <c r="C6" s="394"/>
      <c r="D6" s="395"/>
      <c r="E6" s="66" t="s">
        <v>34</v>
      </c>
      <c r="F6" s="66" t="s">
        <v>35</v>
      </c>
      <c r="G6" s="66" t="s">
        <v>35</v>
      </c>
      <c r="H6" s="66" t="s">
        <v>36</v>
      </c>
      <c r="I6" s="66" t="s">
        <v>37</v>
      </c>
      <c r="J6" s="66" t="s">
        <v>38</v>
      </c>
      <c r="K6" s="66" t="s">
        <v>39</v>
      </c>
      <c r="L6" s="66" t="s">
        <v>40</v>
      </c>
      <c r="M6" s="66" t="s">
        <v>41</v>
      </c>
      <c r="N6" s="66" t="s">
        <v>31</v>
      </c>
    </row>
    <row r="7" spans="1:18" ht="60" customHeight="1" thickBot="1" x14ac:dyDescent="0.3">
      <c r="A7" s="396" t="s">
        <v>42</v>
      </c>
      <c r="B7" s="398" t="s">
        <v>43</v>
      </c>
      <c r="C7" s="400" t="s">
        <v>44</v>
      </c>
      <c r="D7" s="400"/>
      <c r="E7" s="237" t="s">
        <v>45</v>
      </c>
      <c r="F7" s="69" t="s">
        <v>46</v>
      </c>
      <c r="G7" s="286" t="s">
        <v>47</v>
      </c>
      <c r="H7" s="70" t="s">
        <v>48</v>
      </c>
      <c r="I7" s="71">
        <v>0.25</v>
      </c>
      <c r="J7" s="71">
        <v>0.75</v>
      </c>
      <c r="K7" s="72"/>
      <c r="L7" s="73"/>
      <c r="M7" s="68" t="s">
        <v>49</v>
      </c>
      <c r="N7" s="74" t="s">
        <v>50</v>
      </c>
    </row>
    <row r="8" spans="1:18" ht="84.75" thickBot="1" x14ac:dyDescent="0.3">
      <c r="A8" s="396"/>
      <c r="B8" s="399"/>
      <c r="C8" s="401"/>
      <c r="D8" s="401"/>
      <c r="E8" s="75" t="s">
        <v>51</v>
      </c>
      <c r="F8" s="76" t="s">
        <v>52</v>
      </c>
      <c r="G8" s="77" t="s">
        <v>53</v>
      </c>
      <c r="H8" s="78" t="s">
        <v>54</v>
      </c>
      <c r="I8" s="71">
        <v>0.25</v>
      </c>
      <c r="J8" s="71">
        <v>0.25</v>
      </c>
      <c r="K8" s="71">
        <v>0.25</v>
      </c>
      <c r="L8" s="71">
        <v>0.25</v>
      </c>
      <c r="M8" s="79" t="s">
        <v>55</v>
      </c>
      <c r="N8" s="80" t="s">
        <v>56</v>
      </c>
    </row>
    <row r="9" spans="1:18" ht="84.75" thickBot="1" x14ac:dyDescent="0.3">
      <c r="A9" s="396"/>
      <c r="B9" s="399"/>
      <c r="C9" s="401"/>
      <c r="D9" s="401"/>
      <c r="E9" s="75" t="s">
        <v>57</v>
      </c>
      <c r="F9" s="76" t="s">
        <v>58</v>
      </c>
      <c r="G9" s="77" t="s">
        <v>59</v>
      </c>
      <c r="H9" s="78" t="s">
        <v>60</v>
      </c>
      <c r="I9" s="71">
        <v>0.25</v>
      </c>
      <c r="J9" s="71">
        <v>0.5</v>
      </c>
      <c r="K9" s="71">
        <v>0.8</v>
      </c>
      <c r="L9" s="71">
        <v>0.9</v>
      </c>
      <c r="M9" s="79" t="s">
        <v>61</v>
      </c>
      <c r="N9" s="81" t="s">
        <v>62</v>
      </c>
    </row>
    <row r="10" spans="1:18" ht="75.75" thickBot="1" x14ac:dyDescent="0.3">
      <c r="A10" s="397"/>
      <c r="B10" s="399"/>
      <c r="C10" s="401"/>
      <c r="D10" s="401"/>
      <c r="E10" s="75" t="s">
        <v>172</v>
      </c>
      <c r="F10" s="69" t="s">
        <v>63</v>
      </c>
      <c r="G10" s="77" t="s">
        <v>64</v>
      </c>
      <c r="H10" s="78" t="s">
        <v>65</v>
      </c>
      <c r="I10" s="71">
        <v>0.1</v>
      </c>
      <c r="J10" s="71">
        <v>0.3</v>
      </c>
      <c r="K10" s="71">
        <v>0.5</v>
      </c>
      <c r="L10" s="71">
        <v>0.8</v>
      </c>
      <c r="M10" s="75" t="s">
        <v>66</v>
      </c>
      <c r="N10" s="81" t="s">
        <v>62</v>
      </c>
    </row>
    <row r="11" spans="1:18" ht="108.75" customHeight="1" thickBot="1" x14ac:dyDescent="0.3">
      <c r="A11" s="379" t="s">
        <v>67</v>
      </c>
      <c r="B11" s="380" t="s">
        <v>68</v>
      </c>
      <c r="C11" s="383" t="s">
        <v>69</v>
      </c>
      <c r="D11" s="384"/>
      <c r="E11" s="82" t="s">
        <v>70</v>
      </c>
      <c r="F11" s="83" t="s">
        <v>71</v>
      </c>
      <c r="G11" s="84" t="s">
        <v>72</v>
      </c>
      <c r="H11" s="85" t="s">
        <v>73</v>
      </c>
      <c r="I11" s="86">
        <v>0.8</v>
      </c>
      <c r="J11" s="86">
        <v>0.9</v>
      </c>
      <c r="K11" s="86">
        <v>0.98</v>
      </c>
      <c r="L11" s="86">
        <v>0.99</v>
      </c>
      <c r="M11" s="82" t="s">
        <v>74</v>
      </c>
      <c r="N11" s="87" t="s">
        <v>75</v>
      </c>
    </row>
    <row r="12" spans="1:18" ht="120" customHeight="1" thickBot="1" x14ac:dyDescent="0.3">
      <c r="A12" s="366"/>
      <c r="B12" s="381"/>
      <c r="C12" s="383" t="s">
        <v>76</v>
      </c>
      <c r="D12" s="384"/>
      <c r="E12" s="82" t="s">
        <v>77</v>
      </c>
      <c r="F12" s="83" t="s">
        <v>78</v>
      </c>
      <c r="G12" s="84" t="s">
        <v>79</v>
      </c>
      <c r="H12" s="85" t="s">
        <v>73</v>
      </c>
      <c r="I12" s="86">
        <v>0.75</v>
      </c>
      <c r="J12" s="86">
        <v>0.8</v>
      </c>
      <c r="K12" s="86">
        <v>0.9</v>
      </c>
      <c r="L12" s="86">
        <v>0.95</v>
      </c>
      <c r="M12" s="82" t="s">
        <v>80</v>
      </c>
      <c r="N12" s="87" t="s">
        <v>75</v>
      </c>
    </row>
    <row r="13" spans="1:18" ht="95.25" customHeight="1" thickBot="1" x14ac:dyDescent="0.3">
      <c r="A13" s="366"/>
      <c r="B13" s="381"/>
      <c r="C13" s="385" t="s">
        <v>81</v>
      </c>
      <c r="D13" s="88" t="s">
        <v>82</v>
      </c>
      <c r="E13" s="82" t="s">
        <v>83</v>
      </c>
      <c r="F13" s="83" t="s">
        <v>84</v>
      </c>
      <c r="G13" s="82" t="s">
        <v>85</v>
      </c>
      <c r="H13" s="85" t="s">
        <v>73</v>
      </c>
      <c r="I13" s="86">
        <v>0.8</v>
      </c>
      <c r="J13" s="86">
        <v>0.8</v>
      </c>
      <c r="K13" s="86">
        <v>0.8</v>
      </c>
      <c r="L13" s="86">
        <v>0.8</v>
      </c>
      <c r="M13" s="82" t="s">
        <v>80</v>
      </c>
      <c r="N13" s="89" t="s">
        <v>62</v>
      </c>
    </row>
    <row r="14" spans="1:18" ht="101.25" customHeight="1" thickBot="1" x14ac:dyDescent="0.3">
      <c r="A14" s="366"/>
      <c r="B14" s="382"/>
      <c r="C14" s="386"/>
      <c r="D14" s="88" t="s">
        <v>86</v>
      </c>
      <c r="E14" s="82" t="s">
        <v>87</v>
      </c>
      <c r="F14" s="83" t="s">
        <v>88</v>
      </c>
      <c r="G14" s="82" t="s">
        <v>89</v>
      </c>
      <c r="H14" s="85" t="s">
        <v>73</v>
      </c>
      <c r="I14" s="86">
        <v>0.8</v>
      </c>
      <c r="J14" s="86">
        <v>0.8</v>
      </c>
      <c r="K14" s="86">
        <v>0.8</v>
      </c>
      <c r="L14" s="86">
        <v>0.8</v>
      </c>
      <c r="M14" s="82" t="s">
        <v>80</v>
      </c>
      <c r="N14" s="89" t="s">
        <v>62</v>
      </c>
    </row>
    <row r="15" spans="1:18" ht="127.5" customHeight="1" thickBot="1" x14ac:dyDescent="0.3">
      <c r="A15" s="366" t="s">
        <v>67</v>
      </c>
      <c r="B15" s="368" t="s">
        <v>43</v>
      </c>
      <c r="C15" s="371" t="s">
        <v>90</v>
      </c>
      <c r="D15" s="372"/>
      <c r="E15" s="90" t="s">
        <v>91</v>
      </c>
      <c r="F15" s="91" t="s">
        <v>92</v>
      </c>
      <c r="G15" s="92" t="s">
        <v>93</v>
      </c>
      <c r="H15" s="92" t="s">
        <v>94</v>
      </c>
      <c r="I15" s="93">
        <v>0.3</v>
      </c>
      <c r="J15" s="93">
        <v>0.6</v>
      </c>
      <c r="K15" s="93">
        <v>0.8</v>
      </c>
      <c r="L15" s="93">
        <v>0.9</v>
      </c>
      <c r="M15" s="94" t="s">
        <v>95</v>
      </c>
      <c r="N15" s="89" t="s">
        <v>62</v>
      </c>
    </row>
    <row r="16" spans="1:18" ht="103.5" customHeight="1" thickBot="1" x14ac:dyDescent="0.3">
      <c r="A16" s="366"/>
      <c r="B16" s="369"/>
      <c r="C16" s="373" t="s">
        <v>96</v>
      </c>
      <c r="D16" s="374"/>
      <c r="E16" s="90" t="s">
        <v>97</v>
      </c>
      <c r="F16" s="91" t="s">
        <v>98</v>
      </c>
      <c r="G16" s="92" t="s">
        <v>99</v>
      </c>
      <c r="H16" s="92" t="s">
        <v>100</v>
      </c>
      <c r="I16" s="93">
        <v>0.7</v>
      </c>
      <c r="J16" s="93">
        <v>0.8</v>
      </c>
      <c r="K16" s="93">
        <v>0.9</v>
      </c>
      <c r="L16" s="93">
        <v>0.95</v>
      </c>
      <c r="M16" s="94" t="s">
        <v>101</v>
      </c>
      <c r="N16" s="89" t="s">
        <v>62</v>
      </c>
    </row>
    <row r="17" spans="1:14" ht="101.25" customHeight="1" thickBot="1" x14ac:dyDescent="0.3">
      <c r="A17" s="367"/>
      <c r="B17" s="370"/>
      <c r="C17" s="375"/>
      <c r="D17" s="376"/>
      <c r="E17" s="90" t="s">
        <v>102</v>
      </c>
      <c r="F17" s="95" t="s">
        <v>103</v>
      </c>
      <c r="G17" s="96" t="s">
        <v>104</v>
      </c>
      <c r="H17" s="92" t="s">
        <v>105</v>
      </c>
      <c r="I17" s="93">
        <v>0.25</v>
      </c>
      <c r="J17" s="93">
        <v>0.5</v>
      </c>
      <c r="K17" s="93">
        <v>0.75</v>
      </c>
      <c r="L17" s="93">
        <v>0.8</v>
      </c>
      <c r="M17" s="94" t="s">
        <v>106</v>
      </c>
      <c r="N17" s="89" t="s">
        <v>62</v>
      </c>
    </row>
  </sheetData>
  <mergeCells count="16">
    <mergeCell ref="E5:H5"/>
    <mergeCell ref="I5:L5"/>
    <mergeCell ref="B6:D6"/>
    <mergeCell ref="A7:A10"/>
    <mergeCell ref="B7:B10"/>
    <mergeCell ref="C7:D10"/>
    <mergeCell ref="A15:A17"/>
    <mergeCell ref="B15:B17"/>
    <mergeCell ref="C15:D15"/>
    <mergeCell ref="C16:D17"/>
    <mergeCell ref="B5:D5"/>
    <mergeCell ref="A11:A14"/>
    <mergeCell ref="B11:B14"/>
    <mergeCell ref="C11:D11"/>
    <mergeCell ref="C12:D12"/>
    <mergeCell ref="C13:C14"/>
  </mergeCells>
  <hyperlinks>
    <hyperlink ref="F15" location="'1 (9)'!A1" display="'1 (9)'!A1" xr:uid="{00000000-0004-0000-0000-000000000000}"/>
    <hyperlink ref="F14" location="'1 (8)'!A1" display="'1 (8)'!A1" xr:uid="{00000000-0004-0000-0000-000001000000}"/>
    <hyperlink ref="F13" location="'1 (7)'!A1" display="'1 (7)'!A1" xr:uid="{00000000-0004-0000-0000-000002000000}"/>
    <hyperlink ref="F12" location="'1 (6)'!A1" display="'1 (6)'!A1" xr:uid="{00000000-0004-0000-0000-000003000000}"/>
    <hyperlink ref="F11" location="'1 (5)'!A1" display="'1 (5)'!A1" xr:uid="{00000000-0004-0000-0000-000004000000}"/>
    <hyperlink ref="F16" location="'1 (10)'!A1" display="'1 (10)'!A1" xr:uid="{00000000-0004-0000-0000-000005000000}"/>
    <hyperlink ref="F17" location="'1 (11)'!A1" display="'1 (11)'!A1" xr:uid="{00000000-0004-0000-0000-000006000000}"/>
    <hyperlink ref="F10" location="'1 (4)'!A1" display="'1 (4)'!A1" xr:uid="{00000000-0004-0000-0000-000007000000}"/>
    <hyperlink ref="F9" location="'1 (3)'!A1" display="'1 (3)'!A1" xr:uid="{00000000-0004-0000-0000-000008000000}"/>
    <hyperlink ref="F7" location="'1 (1)'!A1" display="'1 (1)'!A1" xr:uid="{00000000-0004-0000-0000-000009000000}"/>
    <hyperlink ref="F8" location="'1 (2)'!A1" display="'1 (2)'!A1"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H94"/>
  <sheetViews>
    <sheetView showGridLines="0" zoomScale="30" zoomScaleNormal="30" zoomScaleSheetLayoutView="55" workbookViewId="0">
      <pane ySplit="8" topLeftCell="A90" activePane="bottomLeft" state="frozen"/>
      <selection activeCell="F15" sqref="F15:F26"/>
      <selection pane="bottomLeft" activeCell="D72" sqref="D72:D76"/>
    </sheetView>
  </sheetViews>
  <sheetFormatPr baseColWidth="10" defaultRowHeight="26.25" x14ac:dyDescent="0.3"/>
  <cols>
    <col min="1" max="1" width="2.28515625" style="1" customWidth="1"/>
    <col min="2" max="2" width="22.85546875" style="1" customWidth="1"/>
    <col min="3" max="3" width="63.7109375" style="1" customWidth="1"/>
    <col min="4" max="5" width="54.42578125" style="15" customWidth="1"/>
    <col min="6" max="6" width="21.85546875" style="16" customWidth="1"/>
    <col min="7" max="7" width="26.28515625" style="17" customWidth="1"/>
    <col min="8" max="8" width="118.85546875" style="1" customWidth="1"/>
    <col min="9" max="9" width="70" style="1" customWidth="1"/>
    <col min="10" max="10" width="34.7109375" style="6" customWidth="1"/>
    <col min="11" max="14" width="17" style="1" customWidth="1"/>
    <col min="15" max="15" width="22.42578125" style="16" bestFit="1" customWidth="1"/>
    <col min="16" max="16" width="39" style="9" customWidth="1"/>
    <col min="17" max="17" width="42.5703125" style="9" customWidth="1"/>
    <col min="18" max="18" width="84.42578125" style="10" customWidth="1"/>
    <col min="19" max="16384" width="11.42578125" style="1"/>
  </cols>
  <sheetData>
    <row r="1" spans="1:86" ht="49.5" customHeight="1" x14ac:dyDescent="0.3">
      <c r="B1" s="55"/>
      <c r="C1" s="2"/>
      <c r="D1" s="3"/>
      <c r="E1" s="3"/>
      <c r="F1" s="4"/>
      <c r="G1" s="5"/>
      <c r="H1" s="4"/>
      <c r="K1" s="7"/>
      <c r="L1" s="7"/>
      <c r="M1" s="7"/>
      <c r="N1" s="7"/>
      <c r="O1" s="8"/>
    </row>
    <row r="2" spans="1:86" ht="49.5" customHeight="1" x14ac:dyDescent="0.3">
      <c r="B2" s="55"/>
      <c r="C2" s="2"/>
      <c r="D2" s="3"/>
      <c r="E2" s="3"/>
      <c r="F2" s="4"/>
      <c r="G2" s="5"/>
      <c r="H2" s="4"/>
      <c r="K2" s="7"/>
      <c r="L2" s="7"/>
      <c r="M2" s="7"/>
      <c r="N2" s="7"/>
      <c r="O2" s="8"/>
    </row>
    <row r="3" spans="1:86" ht="49.5" customHeight="1" x14ac:dyDescent="0.3">
      <c r="B3" s="55"/>
      <c r="C3" s="2"/>
      <c r="D3" s="3"/>
      <c r="E3" s="3"/>
      <c r="F3" s="4"/>
      <c r="G3" s="5"/>
      <c r="H3" s="4"/>
      <c r="K3" s="7"/>
      <c r="L3" s="7"/>
      <c r="M3" s="7"/>
      <c r="N3" s="7"/>
      <c r="O3" s="8"/>
    </row>
    <row r="4" spans="1:86" ht="56.25" customHeight="1" x14ac:dyDescent="0.3">
      <c r="B4" s="56" t="s">
        <v>0</v>
      </c>
      <c r="C4" s="11"/>
      <c r="D4" s="103" t="s">
        <v>1</v>
      </c>
      <c r="E4" s="12">
        <v>2023</v>
      </c>
      <c r="G4" s="99"/>
      <c r="I4" s="100"/>
      <c r="J4" s="402"/>
      <c r="K4" s="402"/>
      <c r="L4" s="402"/>
      <c r="M4" s="402"/>
      <c r="N4" s="13"/>
      <c r="O4" s="8"/>
    </row>
    <row r="5" spans="1:86" ht="45" customHeight="1" x14ac:dyDescent="0.3">
      <c r="B5" s="103" t="s">
        <v>141</v>
      </c>
      <c r="C5" s="14" t="s">
        <v>142</v>
      </c>
      <c r="D5" s="56" t="s">
        <v>158</v>
      </c>
      <c r="E5" s="14" t="s">
        <v>143</v>
      </c>
      <c r="G5" s="101"/>
      <c r="H5" s="102"/>
      <c r="J5" s="403"/>
      <c r="K5" s="403"/>
      <c r="L5" s="403"/>
      <c r="M5" s="403"/>
      <c r="N5" s="13"/>
      <c r="O5" s="8"/>
    </row>
    <row r="6" spans="1:86" ht="3.75" customHeight="1" x14ac:dyDescent="0.3">
      <c r="F6" s="57"/>
      <c r="K6" s="13"/>
      <c r="L6" s="13"/>
      <c r="M6" s="13"/>
      <c r="N6" s="13"/>
      <c r="O6" s="8"/>
    </row>
    <row r="7" spans="1:86" s="18" customFormat="1" ht="63.75" customHeight="1" x14ac:dyDescent="0.3">
      <c r="B7" s="404" t="s">
        <v>6</v>
      </c>
      <c r="C7" s="406" t="s">
        <v>7</v>
      </c>
      <c r="D7" s="406" t="s">
        <v>144</v>
      </c>
      <c r="E7" s="407" t="s">
        <v>145</v>
      </c>
      <c r="F7" s="404" t="s">
        <v>6</v>
      </c>
      <c r="G7" s="408" t="s">
        <v>8</v>
      </c>
      <c r="H7" s="404" t="s">
        <v>9</v>
      </c>
      <c r="I7" s="404" t="s">
        <v>10</v>
      </c>
      <c r="J7" s="420" t="s">
        <v>11</v>
      </c>
      <c r="K7" s="411" t="s">
        <v>12</v>
      </c>
      <c r="L7" s="412"/>
      <c r="M7" s="412"/>
      <c r="N7" s="413"/>
      <c r="O7" s="428" t="s">
        <v>13</v>
      </c>
      <c r="P7" s="430" t="s">
        <v>14</v>
      </c>
      <c r="Q7" s="430" t="s">
        <v>15</v>
      </c>
      <c r="R7" s="432" t="s">
        <v>16</v>
      </c>
    </row>
    <row r="8" spans="1:86" s="18" customFormat="1" ht="52.5" customHeight="1" x14ac:dyDescent="0.3">
      <c r="B8" s="405"/>
      <c r="C8" s="407"/>
      <c r="D8" s="407"/>
      <c r="E8" s="410"/>
      <c r="F8" s="405"/>
      <c r="G8" s="409"/>
      <c r="H8" s="405"/>
      <c r="I8" s="405"/>
      <c r="J8" s="421"/>
      <c r="K8" s="19" t="s">
        <v>17</v>
      </c>
      <c r="L8" s="19" t="s">
        <v>18</v>
      </c>
      <c r="M8" s="19" t="s">
        <v>19</v>
      </c>
      <c r="N8" s="19" t="s">
        <v>20</v>
      </c>
      <c r="O8" s="429"/>
      <c r="P8" s="431"/>
      <c r="Q8" s="431"/>
      <c r="R8" s="433"/>
    </row>
    <row r="9" spans="1:86" s="54" customFormat="1" ht="44.25" customHeight="1" x14ac:dyDescent="0.3">
      <c r="A9" s="46"/>
      <c r="B9" s="97" t="s">
        <v>147</v>
      </c>
      <c r="C9" s="47"/>
      <c r="D9" s="48"/>
      <c r="E9" s="48"/>
      <c r="F9" s="49"/>
      <c r="G9" s="50"/>
      <c r="H9" s="47"/>
      <c r="I9" s="47"/>
      <c r="J9" s="97" t="str">
        <f>B9</f>
        <v>1. COLABORADORES - CLIENTES</v>
      </c>
      <c r="K9" s="47"/>
      <c r="L9" s="47"/>
      <c r="M9" s="47"/>
      <c r="N9" s="47"/>
      <c r="O9" s="47"/>
      <c r="P9" s="51"/>
      <c r="Q9" s="51"/>
      <c r="R9" s="52"/>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row>
    <row r="10" spans="1:86" s="23" customFormat="1" ht="39.75" customHeight="1" x14ac:dyDescent="0.3">
      <c r="B10" s="24"/>
      <c r="C10" s="24"/>
      <c r="D10" s="24"/>
      <c r="E10" s="24"/>
      <c r="F10" s="21"/>
      <c r="G10" s="25">
        <f>SUM(G11:G13)</f>
        <v>0.25</v>
      </c>
      <c r="H10" s="20"/>
      <c r="I10" s="20"/>
      <c r="J10" s="26"/>
      <c r="K10" s="20"/>
      <c r="L10" s="20"/>
      <c r="M10" s="20"/>
      <c r="N10" s="20"/>
      <c r="O10" s="20"/>
      <c r="P10" s="27"/>
      <c r="Q10" s="27"/>
      <c r="R10" s="28"/>
    </row>
    <row r="11" spans="1:86" s="23" customFormat="1" ht="72" customHeight="1" x14ac:dyDescent="0.3">
      <c r="B11" s="417" t="s">
        <v>146</v>
      </c>
      <c r="C11" s="422" t="str">
        <f>+'OBJ ESTRATEGICOS'!E7</f>
        <v>Mejorar el clima organizacional.</v>
      </c>
      <c r="D11" s="414" t="s">
        <v>47</v>
      </c>
      <c r="E11" s="45" t="s">
        <v>163</v>
      </c>
      <c r="F11" s="29" t="s">
        <v>487</v>
      </c>
      <c r="G11" s="30">
        <v>0.05</v>
      </c>
      <c r="H11" s="98" t="s">
        <v>140</v>
      </c>
      <c r="I11" s="31" t="s">
        <v>107</v>
      </c>
      <c r="J11" s="32" t="s">
        <v>22</v>
      </c>
      <c r="K11" s="33"/>
      <c r="L11" s="33"/>
      <c r="M11" s="33">
        <v>0.5</v>
      </c>
      <c r="N11" s="33">
        <v>0.5</v>
      </c>
      <c r="O11" s="34">
        <f>IF(AND(K11="",L11="",M11="",N11=""),"",SUM(K11:N11))</f>
        <v>1</v>
      </c>
      <c r="P11" s="35"/>
      <c r="Q11" s="35"/>
      <c r="R11" s="36"/>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row>
    <row r="12" spans="1:86" s="23" customFormat="1" ht="72" customHeight="1" x14ac:dyDescent="0.3">
      <c r="B12" s="418"/>
      <c r="C12" s="423"/>
      <c r="D12" s="415"/>
      <c r="E12" s="45" t="s">
        <v>163</v>
      </c>
      <c r="F12" s="29" t="s">
        <v>488</v>
      </c>
      <c r="G12" s="38">
        <v>0.1</v>
      </c>
      <c r="H12" s="98" t="s">
        <v>111</v>
      </c>
      <c r="I12" s="39" t="s">
        <v>108</v>
      </c>
      <c r="J12" s="32" t="s">
        <v>22</v>
      </c>
      <c r="K12" s="33"/>
      <c r="L12" s="33"/>
      <c r="M12" s="33">
        <v>0.5</v>
      </c>
      <c r="N12" s="33">
        <v>0.5</v>
      </c>
      <c r="O12" s="34">
        <f t="shared" ref="O12:O14" si="0">IF(AND(K12="",L12="",M12="",N12=""),"",SUM(K12:N12))</f>
        <v>1</v>
      </c>
      <c r="P12" s="35"/>
      <c r="Q12" s="35"/>
      <c r="R12" s="36"/>
    </row>
    <row r="13" spans="1:86" s="23" customFormat="1" ht="72" customHeight="1" x14ac:dyDescent="0.3">
      <c r="B13" s="418"/>
      <c r="C13" s="423"/>
      <c r="D13" s="415"/>
      <c r="E13" s="45" t="s">
        <v>163</v>
      </c>
      <c r="F13" s="29" t="s">
        <v>489</v>
      </c>
      <c r="G13" s="38">
        <v>0.1</v>
      </c>
      <c r="H13" s="98" t="s">
        <v>112</v>
      </c>
      <c r="I13" s="31" t="s">
        <v>107</v>
      </c>
      <c r="J13" s="32" t="s">
        <v>22</v>
      </c>
      <c r="K13" s="33"/>
      <c r="L13" s="33"/>
      <c r="M13" s="33">
        <v>0.5</v>
      </c>
      <c r="N13" s="33">
        <v>0.5</v>
      </c>
      <c r="O13" s="34">
        <f t="shared" si="0"/>
        <v>1</v>
      </c>
      <c r="P13" s="35"/>
      <c r="Q13" s="35"/>
      <c r="R13" s="36"/>
    </row>
    <row r="14" spans="1:86" s="23" customFormat="1" ht="72" customHeight="1" x14ac:dyDescent="0.3">
      <c r="B14" s="418"/>
      <c r="C14" s="423"/>
      <c r="D14" s="416"/>
      <c r="E14" s="41"/>
      <c r="F14" s="29"/>
      <c r="G14" s="40"/>
      <c r="H14" s="98"/>
      <c r="I14" s="31"/>
      <c r="J14" s="32"/>
      <c r="K14" s="33"/>
      <c r="L14" s="33"/>
      <c r="M14" s="33"/>
      <c r="N14" s="33"/>
      <c r="O14" s="34" t="str">
        <f t="shared" si="0"/>
        <v/>
      </c>
      <c r="P14" s="35"/>
      <c r="Q14" s="35"/>
      <c r="R14" s="36"/>
    </row>
    <row r="15" spans="1:86" s="23" customFormat="1" ht="68.25" customHeight="1" x14ac:dyDescent="0.3">
      <c r="B15" s="418"/>
      <c r="C15" s="424"/>
      <c r="D15" s="42"/>
      <c r="E15" s="42"/>
      <c r="F15" s="21"/>
      <c r="G15" s="43"/>
      <c r="H15" s="20"/>
      <c r="I15" s="20"/>
      <c r="J15" s="26"/>
      <c r="K15" s="20"/>
      <c r="L15" s="20"/>
      <c r="M15" s="20"/>
      <c r="N15" s="20"/>
      <c r="O15" s="20"/>
      <c r="P15" s="22"/>
      <c r="Q15" s="22"/>
      <c r="R15" s="21"/>
    </row>
    <row r="16" spans="1:86" s="268" customFormat="1" ht="68.25" customHeight="1" x14ac:dyDescent="0.3">
      <c r="A16" s="258"/>
      <c r="B16" s="419"/>
      <c r="C16" s="270"/>
      <c r="D16" s="251"/>
      <c r="E16" s="259"/>
      <c r="F16" s="260"/>
      <c r="G16" s="261"/>
      <c r="H16" s="262"/>
      <c r="I16" s="262"/>
      <c r="J16" s="263"/>
      <c r="K16" s="264"/>
      <c r="L16" s="264"/>
      <c r="M16" s="264"/>
      <c r="N16" s="264"/>
      <c r="O16" s="265" t="str">
        <f>IF(AND(K16="",L16="",M16="",N16=""),"",SUM(K16:N16))</f>
        <v/>
      </c>
      <c r="P16" s="266"/>
      <c r="Q16" s="266"/>
      <c r="R16" s="267"/>
    </row>
    <row r="17" spans="2:86" s="23" customFormat="1" ht="39.75" customHeight="1" x14ac:dyDescent="0.3">
      <c r="B17" s="252"/>
      <c r="C17" s="252"/>
      <c r="D17" s="252"/>
      <c r="E17" s="252"/>
      <c r="F17" s="253"/>
      <c r="G17" s="254">
        <f>SUM(G18:G23)</f>
        <v>0.25</v>
      </c>
      <c r="H17" s="255"/>
      <c r="I17" s="255"/>
      <c r="J17" s="256"/>
      <c r="K17" s="255"/>
      <c r="L17" s="255"/>
      <c r="M17" s="255"/>
      <c r="N17" s="255"/>
      <c r="O17" s="255"/>
      <c r="P17" s="257"/>
      <c r="Q17" s="257"/>
      <c r="R17" s="28"/>
    </row>
    <row r="18" spans="2:86" s="23" customFormat="1" ht="72" customHeight="1" x14ac:dyDescent="0.3">
      <c r="B18" s="417" t="s">
        <v>109</v>
      </c>
      <c r="C18" s="422" t="str">
        <f>+'OBJ ESTRATEGICOS'!E8</f>
        <v>Optimizar las operaciones de la Institución</v>
      </c>
      <c r="D18" s="434" t="str">
        <f>+'OBJ ESTRATEGICOS'!G8</f>
        <v>Mejora en la cantidad de procesos críticos automatizados</v>
      </c>
      <c r="E18" s="45" t="s">
        <v>163</v>
      </c>
      <c r="F18" s="29" t="s">
        <v>490</v>
      </c>
      <c r="G18" s="30">
        <v>0.15</v>
      </c>
      <c r="H18" s="98" t="s">
        <v>149</v>
      </c>
      <c r="I18" s="31" t="s">
        <v>107</v>
      </c>
      <c r="J18" s="32" t="s">
        <v>22</v>
      </c>
      <c r="K18" s="33"/>
      <c r="L18" s="33"/>
      <c r="M18" s="33">
        <v>0.5</v>
      </c>
      <c r="N18" s="33">
        <v>0.5</v>
      </c>
      <c r="O18" s="34">
        <f>IF(AND(K18="",L18="",M18="",N18=""),"",SUM(K18:N18))</f>
        <v>1</v>
      </c>
      <c r="P18" s="35"/>
      <c r="Q18" s="35"/>
      <c r="R18" s="36"/>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2:86" s="23" customFormat="1" ht="72" customHeight="1" x14ac:dyDescent="0.3">
      <c r="B19" s="418"/>
      <c r="C19" s="423"/>
      <c r="D19" s="435"/>
      <c r="E19" s="45" t="s">
        <v>163</v>
      </c>
      <c r="F19" s="29" t="s">
        <v>491</v>
      </c>
      <c r="G19" s="38">
        <v>0.05</v>
      </c>
      <c r="H19" s="98" t="s">
        <v>150</v>
      </c>
      <c r="I19" s="39" t="s">
        <v>154</v>
      </c>
      <c r="J19" s="32" t="s">
        <v>27</v>
      </c>
      <c r="K19" s="33"/>
      <c r="L19" s="33"/>
      <c r="M19" s="33">
        <v>0.5</v>
      </c>
      <c r="N19" s="33">
        <v>0.5</v>
      </c>
      <c r="O19" s="34">
        <f t="shared" ref="O19:O23" si="1">IF(AND(K19="",L19="",M19="",N19=""),"",SUM(K19:N19))</f>
        <v>1</v>
      </c>
      <c r="P19" s="35"/>
      <c r="Q19" s="35"/>
      <c r="R19" s="36"/>
    </row>
    <row r="20" spans="2:86" s="23" customFormat="1" ht="72" customHeight="1" x14ac:dyDescent="0.3">
      <c r="B20" s="418"/>
      <c r="C20" s="423"/>
      <c r="D20" s="435"/>
      <c r="E20" s="45" t="s">
        <v>163</v>
      </c>
      <c r="F20" s="29" t="s">
        <v>492</v>
      </c>
      <c r="G20" s="38">
        <v>0</v>
      </c>
      <c r="H20" s="98" t="s">
        <v>151</v>
      </c>
      <c r="I20" s="31" t="s">
        <v>155</v>
      </c>
      <c r="J20" s="32" t="s">
        <v>21</v>
      </c>
      <c r="K20" s="33"/>
      <c r="L20" s="33"/>
      <c r="M20" s="33">
        <v>0</v>
      </c>
      <c r="N20" s="33">
        <v>0</v>
      </c>
      <c r="O20" s="34">
        <f t="shared" si="1"/>
        <v>0</v>
      </c>
      <c r="P20" s="35"/>
      <c r="Q20" s="35"/>
      <c r="R20" s="36"/>
    </row>
    <row r="21" spans="2:86" s="23" customFormat="1" ht="72" customHeight="1" x14ac:dyDescent="0.3">
      <c r="B21" s="418"/>
      <c r="C21" s="423"/>
      <c r="D21" s="435"/>
      <c r="E21" s="45" t="s">
        <v>163</v>
      </c>
      <c r="F21" s="29" t="s">
        <v>493</v>
      </c>
      <c r="G21" s="40">
        <v>0</v>
      </c>
      <c r="H21" s="98" t="s">
        <v>152</v>
      </c>
      <c r="I21" s="31" t="s">
        <v>156</v>
      </c>
      <c r="J21" s="32" t="s">
        <v>21</v>
      </c>
      <c r="K21" s="33"/>
      <c r="L21" s="33"/>
      <c r="M21" s="33">
        <v>0</v>
      </c>
      <c r="N21" s="33">
        <v>0</v>
      </c>
      <c r="O21" s="34">
        <f t="shared" si="1"/>
        <v>0</v>
      </c>
      <c r="P21" s="35"/>
      <c r="Q21" s="35"/>
      <c r="R21" s="36"/>
    </row>
    <row r="22" spans="2:86" s="23" customFormat="1" ht="72" customHeight="1" x14ac:dyDescent="0.3">
      <c r="B22" s="418"/>
      <c r="C22" s="423"/>
      <c r="D22" s="435"/>
      <c r="E22" s="45" t="s">
        <v>163</v>
      </c>
      <c r="F22" s="29" t="s">
        <v>494</v>
      </c>
      <c r="G22" s="40">
        <v>0</v>
      </c>
      <c r="H22" s="98" t="s">
        <v>152</v>
      </c>
      <c r="I22" s="31" t="s">
        <v>156</v>
      </c>
      <c r="J22" s="32" t="s">
        <v>21</v>
      </c>
      <c r="K22" s="33"/>
      <c r="L22" s="33"/>
      <c r="M22" s="33">
        <v>0</v>
      </c>
      <c r="N22" s="33">
        <v>0</v>
      </c>
      <c r="O22" s="34">
        <f t="shared" si="1"/>
        <v>0</v>
      </c>
      <c r="P22" s="35"/>
      <c r="Q22" s="35"/>
      <c r="R22" s="36"/>
    </row>
    <row r="23" spans="2:86" s="23" customFormat="1" ht="72" customHeight="1" x14ac:dyDescent="0.3">
      <c r="B23" s="418"/>
      <c r="C23" s="423"/>
      <c r="D23" s="436"/>
      <c r="E23" s="45" t="s">
        <v>163</v>
      </c>
      <c r="F23" s="29" t="s">
        <v>495</v>
      </c>
      <c r="G23" s="40">
        <v>0.05</v>
      </c>
      <c r="H23" s="98" t="s">
        <v>153</v>
      </c>
      <c r="I23" s="31" t="s">
        <v>157</v>
      </c>
      <c r="J23" s="32" t="s">
        <v>27</v>
      </c>
      <c r="K23" s="33"/>
      <c r="L23" s="33"/>
      <c r="M23" s="33">
        <v>0.5</v>
      </c>
      <c r="N23" s="33">
        <v>0.5</v>
      </c>
      <c r="O23" s="34">
        <f t="shared" si="1"/>
        <v>1</v>
      </c>
      <c r="P23" s="35"/>
      <c r="Q23" s="35"/>
      <c r="R23" s="36"/>
    </row>
    <row r="24" spans="2:86" s="23" customFormat="1" ht="68.25" customHeight="1" x14ac:dyDescent="0.3">
      <c r="B24" s="418"/>
      <c r="C24" s="269"/>
      <c r="D24" s="104"/>
      <c r="E24" s="42"/>
      <c r="F24" s="21"/>
      <c r="G24" s="43"/>
      <c r="H24" s="20"/>
      <c r="I24" s="20"/>
      <c r="J24" s="26"/>
      <c r="K24" s="20"/>
      <c r="L24" s="20"/>
      <c r="M24" s="20"/>
      <c r="N24" s="20"/>
      <c r="O24" s="20"/>
      <c r="P24" s="22"/>
      <c r="Q24" s="22"/>
      <c r="R24" s="21"/>
    </row>
    <row r="25" spans="2:86" ht="49.5" customHeight="1" x14ac:dyDescent="0.3">
      <c r="B25" s="272"/>
      <c r="C25" s="269"/>
      <c r="D25" s="3"/>
      <c r="E25" s="3"/>
      <c r="F25" s="4"/>
      <c r="G25" s="5"/>
      <c r="H25" s="4"/>
      <c r="K25" s="7"/>
      <c r="L25" s="7"/>
      <c r="M25" s="7"/>
      <c r="N25" s="7"/>
      <c r="O25" s="8"/>
    </row>
    <row r="26" spans="2:86" s="23" customFormat="1" ht="39.75" customHeight="1" x14ac:dyDescent="0.3">
      <c r="B26" s="24"/>
      <c r="C26" s="24"/>
      <c r="D26" s="24"/>
      <c r="E26" s="105"/>
      <c r="F26" s="21"/>
      <c r="G26" s="25">
        <f>SUM(G27:G29)</f>
        <v>0.25</v>
      </c>
      <c r="H26" s="20"/>
      <c r="I26" s="20"/>
      <c r="J26" s="26"/>
      <c r="K26" s="20"/>
      <c r="L26" s="20"/>
      <c r="M26" s="20"/>
      <c r="N26" s="20"/>
      <c r="O26" s="20"/>
      <c r="P26" s="27"/>
      <c r="Q26" s="27"/>
      <c r="R26" s="28"/>
    </row>
    <row r="27" spans="2:86" s="23" customFormat="1" ht="72" customHeight="1" x14ac:dyDescent="0.3">
      <c r="B27" s="417" t="s">
        <v>110</v>
      </c>
      <c r="C27" s="422" t="str">
        <f>+'OBJ ESTRATEGICOS'!E9</f>
        <v>Reducir la huella de carbono operativa  de la Institución.</v>
      </c>
      <c r="D27" s="425" t="str">
        <f>+'OBJ ESTRATEGICOS'!G9</f>
        <v>Implementar un sistema de digitalización de documentos, que permitan reducir considerablemente las compras de resmas papel.</v>
      </c>
      <c r="E27" s="106" t="s">
        <v>162</v>
      </c>
      <c r="F27" s="44" t="s">
        <v>496</v>
      </c>
      <c r="G27" s="30">
        <v>0.05</v>
      </c>
      <c r="H27" s="98" t="s">
        <v>159</v>
      </c>
      <c r="I27" s="31" t="s">
        <v>161</v>
      </c>
      <c r="J27" s="32" t="s">
        <v>209</v>
      </c>
      <c r="K27" s="33"/>
      <c r="L27" s="33"/>
      <c r="M27" s="33">
        <v>0.5</v>
      </c>
      <c r="N27" s="33">
        <v>0.5</v>
      </c>
      <c r="O27" s="34">
        <f>IF(AND(K27="",L27="",M27="",N27=""),"",SUM(K27:N27))</f>
        <v>1</v>
      </c>
      <c r="P27" s="35"/>
      <c r="Q27" s="35"/>
      <c r="R27" s="36"/>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2:86" s="23" customFormat="1" ht="72" customHeight="1" x14ac:dyDescent="0.3">
      <c r="B28" s="418"/>
      <c r="C28" s="423"/>
      <c r="D28" s="426"/>
      <c r="E28" s="106" t="s">
        <v>162</v>
      </c>
      <c r="F28" s="44" t="s">
        <v>497</v>
      </c>
      <c r="G28" s="38">
        <v>0.2</v>
      </c>
      <c r="H28" s="98" t="s">
        <v>160</v>
      </c>
      <c r="I28" s="39" t="s">
        <v>161</v>
      </c>
      <c r="J28" s="32" t="s">
        <v>209</v>
      </c>
      <c r="K28" s="33"/>
      <c r="L28" s="33"/>
      <c r="M28" s="33">
        <v>0.5</v>
      </c>
      <c r="N28" s="33">
        <v>0.5</v>
      </c>
      <c r="O28" s="34">
        <f t="shared" ref="O28:O30" si="2">IF(AND(K28="",L28="",M28="",N28=""),"",SUM(K28:N28))</f>
        <v>1</v>
      </c>
      <c r="P28" s="35"/>
      <c r="Q28" s="35"/>
      <c r="R28" s="36"/>
    </row>
    <row r="29" spans="2:86" s="23" customFormat="1" ht="72" customHeight="1" x14ac:dyDescent="0.3">
      <c r="B29" s="418"/>
      <c r="C29" s="423"/>
      <c r="D29" s="415"/>
      <c r="E29" s="37"/>
      <c r="F29" s="44" t="s">
        <v>164</v>
      </c>
      <c r="G29" s="38"/>
      <c r="H29" s="98"/>
      <c r="I29" s="31"/>
      <c r="J29" s="32"/>
      <c r="K29" s="33"/>
      <c r="L29" s="33"/>
      <c r="M29" s="33"/>
      <c r="N29" s="33"/>
      <c r="O29" s="34" t="str">
        <f t="shared" si="2"/>
        <v/>
      </c>
      <c r="P29" s="35"/>
      <c r="Q29" s="35"/>
      <c r="R29" s="36"/>
    </row>
    <row r="30" spans="2:86" s="23" customFormat="1" ht="72" customHeight="1" x14ac:dyDescent="0.3">
      <c r="B30" s="418"/>
      <c r="C30" s="423"/>
      <c r="D30" s="416"/>
      <c r="E30" s="41"/>
      <c r="F30" s="44" t="s">
        <v>165</v>
      </c>
      <c r="G30" s="40"/>
      <c r="H30" s="98"/>
      <c r="I30" s="31"/>
      <c r="J30" s="32"/>
      <c r="K30" s="33"/>
      <c r="L30" s="33"/>
      <c r="M30" s="33"/>
      <c r="N30" s="33"/>
      <c r="O30" s="34" t="str">
        <f t="shared" si="2"/>
        <v/>
      </c>
      <c r="P30" s="35"/>
      <c r="Q30" s="35"/>
      <c r="R30" s="36"/>
    </row>
    <row r="31" spans="2:86" s="23" customFormat="1" ht="68.25" customHeight="1" x14ac:dyDescent="0.3">
      <c r="B31" s="419"/>
      <c r="C31" s="424"/>
      <c r="D31" s="42"/>
      <c r="E31" s="42"/>
      <c r="F31" s="21"/>
      <c r="G31" s="43"/>
      <c r="H31" s="20"/>
      <c r="I31" s="20"/>
      <c r="J31" s="26"/>
      <c r="K31" s="20"/>
      <c r="L31" s="20"/>
      <c r="M31" s="20"/>
      <c r="N31" s="20"/>
      <c r="O31" s="20"/>
      <c r="P31" s="22"/>
      <c r="Q31" s="22"/>
      <c r="R31" s="21"/>
    </row>
    <row r="32" spans="2:86" ht="49.5" customHeight="1" x14ac:dyDescent="0.3">
      <c r="B32" s="271"/>
      <c r="C32" s="269"/>
      <c r="D32" s="3"/>
      <c r="E32" s="3"/>
      <c r="F32" s="4"/>
      <c r="G32" s="5"/>
      <c r="H32" s="4"/>
      <c r="K32" s="7"/>
      <c r="L32" s="7"/>
      <c r="M32" s="7"/>
      <c r="N32" s="7"/>
      <c r="O32" s="8"/>
    </row>
    <row r="33" spans="1:86" s="23" customFormat="1" ht="39.75" customHeight="1" x14ac:dyDescent="0.3">
      <c r="B33" s="24"/>
      <c r="C33" s="24"/>
      <c r="D33" s="24"/>
      <c r="E33" s="105"/>
      <c r="F33" s="21"/>
      <c r="G33" s="25">
        <f>SUM(G34:G36)</f>
        <v>0.1</v>
      </c>
      <c r="H33" s="20"/>
      <c r="I33" s="20"/>
      <c r="J33" s="26"/>
      <c r="K33" s="20"/>
      <c r="L33" s="20"/>
      <c r="M33" s="20"/>
      <c r="N33" s="20"/>
      <c r="O33" s="20"/>
      <c r="P33" s="27"/>
      <c r="Q33" s="27"/>
      <c r="R33" s="28"/>
    </row>
    <row r="34" spans="1:86" s="23" customFormat="1" ht="72" customHeight="1" x14ac:dyDescent="0.3">
      <c r="B34" s="417" t="s">
        <v>166</v>
      </c>
      <c r="C34" s="422" t="str">
        <f>+'OBJ ESTRATEGICOS'!E10</f>
        <v>Aumentar el nivel de las destrezas técnicas y blandas de los colaboradores.</v>
      </c>
      <c r="D34" s="425" t="str">
        <f>+'OBJ ESTRATEGICOS'!G10</f>
        <v>Reducir las brechas de competencias a través de un Programa de capacitación</v>
      </c>
      <c r="E34" s="106" t="s">
        <v>162</v>
      </c>
      <c r="F34" s="44" t="s">
        <v>498</v>
      </c>
      <c r="G34" s="30">
        <v>0.05</v>
      </c>
      <c r="H34" s="98" t="s">
        <v>169</v>
      </c>
      <c r="I34" s="31" t="s">
        <v>65</v>
      </c>
      <c r="J34" s="32" t="s">
        <v>209</v>
      </c>
      <c r="K34" s="33"/>
      <c r="L34" s="33"/>
      <c r="M34" s="33">
        <v>0.5</v>
      </c>
      <c r="N34" s="33">
        <v>0.5</v>
      </c>
      <c r="O34" s="34">
        <f>IF(AND(K34="",L34="",M34="",N34=""),"",SUM(K34:N34))</f>
        <v>1</v>
      </c>
      <c r="P34" s="35"/>
      <c r="Q34" s="35"/>
      <c r="R34" s="36"/>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s="23" customFormat="1" ht="72" customHeight="1" x14ac:dyDescent="0.3">
      <c r="B35" s="418"/>
      <c r="C35" s="423"/>
      <c r="D35" s="426"/>
      <c r="E35" s="106" t="s">
        <v>162</v>
      </c>
      <c r="F35" s="44" t="s">
        <v>499</v>
      </c>
      <c r="G35" s="38">
        <v>0.05</v>
      </c>
      <c r="H35" s="98" t="s">
        <v>170</v>
      </c>
      <c r="I35" s="39" t="s">
        <v>171</v>
      </c>
      <c r="J35" s="32" t="s">
        <v>209</v>
      </c>
      <c r="K35" s="33"/>
      <c r="L35" s="33"/>
      <c r="M35" s="33">
        <v>0.5</v>
      </c>
      <c r="N35" s="33">
        <v>0.5</v>
      </c>
      <c r="O35" s="34">
        <f t="shared" ref="O35:O37" si="3">IF(AND(K35="",L35="",M35="",N35=""),"",SUM(K35:N35))</f>
        <v>1</v>
      </c>
      <c r="P35" s="35"/>
      <c r="Q35" s="35"/>
      <c r="R35" s="36"/>
    </row>
    <row r="36" spans="1:86" s="23" customFormat="1" ht="72" customHeight="1" x14ac:dyDescent="0.3">
      <c r="B36" s="418"/>
      <c r="C36" s="423"/>
      <c r="D36" s="415"/>
      <c r="E36" s="37"/>
      <c r="F36" s="44" t="s">
        <v>167</v>
      </c>
      <c r="G36" s="38"/>
      <c r="H36" s="98"/>
      <c r="I36" s="31"/>
      <c r="J36" s="32"/>
      <c r="K36" s="33"/>
      <c r="L36" s="33"/>
      <c r="M36" s="33"/>
      <c r="N36" s="33"/>
      <c r="O36" s="34" t="str">
        <f t="shared" si="3"/>
        <v/>
      </c>
      <c r="P36" s="35"/>
      <c r="Q36" s="35"/>
      <c r="R36" s="36"/>
    </row>
    <row r="37" spans="1:86" s="23" customFormat="1" ht="72" customHeight="1" x14ac:dyDescent="0.3">
      <c r="B37" s="418"/>
      <c r="C37" s="423"/>
      <c r="D37" s="416"/>
      <c r="E37" s="41"/>
      <c r="F37" s="44" t="s">
        <v>168</v>
      </c>
      <c r="G37" s="40"/>
      <c r="H37" s="98"/>
      <c r="I37" s="31"/>
      <c r="J37" s="32"/>
      <c r="K37" s="33"/>
      <c r="L37" s="33"/>
      <c r="M37" s="33"/>
      <c r="N37" s="33"/>
      <c r="O37" s="34" t="str">
        <f t="shared" si="3"/>
        <v/>
      </c>
      <c r="P37" s="35"/>
      <c r="Q37" s="35"/>
      <c r="R37" s="36"/>
    </row>
    <row r="38" spans="1:86" s="23" customFormat="1" ht="68.25" customHeight="1" x14ac:dyDescent="0.3">
      <c r="B38" s="419"/>
      <c r="C38" s="424"/>
      <c r="D38" s="42"/>
      <c r="E38" s="42"/>
      <c r="F38" s="21"/>
      <c r="G38" s="43"/>
      <c r="H38" s="20"/>
      <c r="I38" s="20"/>
      <c r="J38" s="26"/>
      <c r="K38" s="20"/>
      <c r="L38" s="20"/>
      <c r="M38" s="20"/>
      <c r="N38" s="20"/>
      <c r="O38" s="20"/>
      <c r="P38" s="22"/>
      <c r="Q38" s="22"/>
      <c r="R38" s="21"/>
    </row>
    <row r="39" spans="1:86" ht="49.5" customHeight="1" x14ac:dyDescent="0.3">
      <c r="B39" s="271"/>
      <c r="C39" s="269"/>
      <c r="D39" s="3"/>
      <c r="E39" s="3"/>
      <c r="F39" s="4"/>
      <c r="G39" s="5"/>
      <c r="H39" s="4"/>
      <c r="K39" s="7"/>
      <c r="L39" s="7"/>
      <c r="M39" s="7"/>
      <c r="N39" s="7"/>
      <c r="O39" s="8"/>
    </row>
    <row r="40" spans="1:86" s="109" customFormat="1" ht="44.25" customHeight="1" x14ac:dyDescent="0.3">
      <c r="A40" s="107"/>
      <c r="B40" s="110" t="s">
        <v>173</v>
      </c>
      <c r="C40" s="111"/>
      <c r="D40" s="112"/>
      <c r="E40" s="112"/>
      <c r="F40" s="113"/>
      <c r="G40" s="114"/>
      <c r="H40" s="111"/>
      <c r="I40" s="111"/>
      <c r="J40" s="110" t="str">
        <f>B40</f>
        <v>2. BENEFICIARIOS (BECAS-CREDITOS-PROYECTOS)</v>
      </c>
      <c r="K40" s="111"/>
      <c r="L40" s="111"/>
      <c r="M40" s="111"/>
      <c r="N40" s="111"/>
      <c r="O40" s="111"/>
      <c r="P40" s="115"/>
      <c r="Q40" s="115"/>
      <c r="R40" s="116"/>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row>
    <row r="41" spans="1:86" s="23" customFormat="1" ht="39.75" customHeight="1" x14ac:dyDescent="0.3">
      <c r="B41" s="24"/>
      <c r="C41" s="24"/>
      <c r="D41" s="24"/>
      <c r="E41" s="24"/>
      <c r="F41" s="21"/>
      <c r="G41" s="25">
        <f>SUM(G42:G45)</f>
        <v>0.8</v>
      </c>
      <c r="H41" s="20"/>
      <c r="I41" s="20"/>
      <c r="J41" s="26"/>
      <c r="K41" s="20"/>
      <c r="L41" s="20"/>
      <c r="M41" s="20"/>
      <c r="N41" s="20"/>
      <c r="O41" s="20"/>
      <c r="P41" s="27"/>
      <c r="Q41" s="27"/>
      <c r="R41" s="28"/>
    </row>
    <row r="42" spans="1:86" s="23" customFormat="1" ht="72" customHeight="1" x14ac:dyDescent="0.3">
      <c r="B42" s="427" t="s">
        <v>24</v>
      </c>
      <c r="C42" s="422" t="str">
        <f>+'OBJ ESTRATEGICOS'!E11</f>
        <v>Colocar 80% de los recursos en carreras técnicas STEM. Becas A;B;C;E.  Becas Técnicas.</v>
      </c>
      <c r="D42" s="414" t="str">
        <f>+'OBJ ESTRATEGICOS'!G11</f>
        <v>Ejecutar el mayor cantidad de recursos disponibles en los diferentes tipos de Becas y Carreras técnicas STEM</v>
      </c>
      <c r="E42" s="45" t="s">
        <v>181</v>
      </c>
      <c r="F42" s="273" t="s">
        <v>500</v>
      </c>
      <c r="G42" s="30">
        <v>0.2</v>
      </c>
      <c r="H42" s="98" t="s">
        <v>174</v>
      </c>
      <c r="I42" s="31" t="s">
        <v>178</v>
      </c>
      <c r="J42" s="32" t="s">
        <v>22</v>
      </c>
      <c r="K42" s="33">
        <v>0</v>
      </c>
      <c r="L42" s="33">
        <v>0</v>
      </c>
      <c r="M42" s="33">
        <v>0.5</v>
      </c>
      <c r="N42" s="33">
        <v>0.5</v>
      </c>
      <c r="O42" s="34">
        <f>IF(AND(K42="",L42="",M42="",N42=""),"",SUM(K42:N42))</f>
        <v>1</v>
      </c>
      <c r="P42" s="35"/>
      <c r="Q42" s="35"/>
      <c r="R42" s="36"/>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s="23" customFormat="1" ht="72" customHeight="1" x14ac:dyDescent="0.3">
      <c r="B43" s="427"/>
      <c r="C43" s="423"/>
      <c r="D43" s="415"/>
      <c r="E43" s="45" t="s">
        <v>181</v>
      </c>
      <c r="F43" s="273" t="s">
        <v>501</v>
      </c>
      <c r="G43" s="38">
        <v>0.2</v>
      </c>
      <c r="H43" s="98" t="s">
        <v>175</v>
      </c>
      <c r="I43" s="39" t="s">
        <v>179</v>
      </c>
      <c r="J43" s="32" t="s">
        <v>22</v>
      </c>
      <c r="K43" s="33">
        <v>0</v>
      </c>
      <c r="L43" s="33">
        <v>0</v>
      </c>
      <c r="M43" s="33">
        <v>0.5</v>
      </c>
      <c r="N43" s="33">
        <v>0.5</v>
      </c>
      <c r="O43" s="34">
        <f t="shared" ref="O43:O45" si="4">IF(AND(K43="",L43="",M43="",N43=""),"",SUM(K43:N43))</f>
        <v>1</v>
      </c>
      <c r="P43" s="35"/>
      <c r="Q43" s="35"/>
      <c r="R43" s="36"/>
    </row>
    <row r="44" spans="1:86" s="23" customFormat="1" ht="72" customHeight="1" x14ac:dyDescent="0.3">
      <c r="B44" s="427"/>
      <c r="C44" s="423"/>
      <c r="D44" s="415"/>
      <c r="E44" s="45" t="s">
        <v>181</v>
      </c>
      <c r="F44" s="273" t="s">
        <v>502</v>
      </c>
      <c r="G44" s="38">
        <v>0.2</v>
      </c>
      <c r="H44" s="98" t="s">
        <v>176</v>
      </c>
      <c r="I44" s="31" t="s">
        <v>178</v>
      </c>
      <c r="J44" s="32" t="s">
        <v>22</v>
      </c>
      <c r="K44" s="33">
        <v>0</v>
      </c>
      <c r="L44" s="33">
        <v>0</v>
      </c>
      <c r="M44" s="33">
        <v>0.5</v>
      </c>
      <c r="N44" s="33">
        <v>0.5</v>
      </c>
      <c r="O44" s="34">
        <f t="shared" si="4"/>
        <v>1</v>
      </c>
      <c r="P44" s="35"/>
      <c r="Q44" s="35"/>
      <c r="R44" s="36"/>
    </row>
    <row r="45" spans="1:86" s="23" customFormat="1" ht="72" customHeight="1" x14ac:dyDescent="0.3">
      <c r="B45" s="427"/>
      <c r="C45" s="424"/>
      <c r="D45" s="416"/>
      <c r="E45" s="41" t="s">
        <v>181</v>
      </c>
      <c r="F45" s="273" t="s">
        <v>503</v>
      </c>
      <c r="G45" s="40">
        <v>0.2</v>
      </c>
      <c r="H45" s="98" t="s">
        <v>177</v>
      </c>
      <c r="I45" s="31" t="s">
        <v>180</v>
      </c>
      <c r="J45" s="32" t="s">
        <v>22</v>
      </c>
      <c r="K45" s="33">
        <v>0</v>
      </c>
      <c r="L45" s="33">
        <v>0</v>
      </c>
      <c r="M45" s="33">
        <v>0.5</v>
      </c>
      <c r="N45" s="33">
        <v>0.5</v>
      </c>
      <c r="O45" s="34">
        <f t="shared" si="4"/>
        <v>1</v>
      </c>
      <c r="P45" s="35"/>
      <c r="Q45" s="35"/>
      <c r="R45" s="36"/>
    </row>
    <row r="46" spans="1:86" s="23" customFormat="1" ht="68.25" customHeight="1" x14ac:dyDescent="0.3">
      <c r="B46" s="427"/>
      <c r="C46" s="270"/>
      <c r="D46" s="42"/>
      <c r="E46" s="42"/>
      <c r="F46" s="21"/>
      <c r="G46" s="43"/>
      <c r="H46" s="20"/>
      <c r="I46" s="20"/>
      <c r="J46" s="26"/>
      <c r="K46" s="20"/>
      <c r="L46" s="20"/>
      <c r="M46" s="20"/>
      <c r="N46" s="20"/>
      <c r="O46" s="20"/>
      <c r="P46" s="22"/>
      <c r="Q46" s="22"/>
      <c r="R46" s="21"/>
    </row>
    <row r="47" spans="1:86" ht="49.5" customHeight="1" x14ac:dyDescent="0.3">
      <c r="B47" s="427"/>
      <c r="C47" s="270"/>
      <c r="D47" s="3"/>
      <c r="E47" s="3"/>
      <c r="F47" s="4"/>
      <c r="G47" s="5"/>
      <c r="H47" s="4"/>
      <c r="K47" s="7"/>
      <c r="L47" s="7"/>
      <c r="M47" s="7"/>
      <c r="N47" s="7"/>
      <c r="O47" s="8"/>
    </row>
    <row r="48" spans="1:86" s="23" customFormat="1" ht="39.75" customHeight="1" x14ac:dyDescent="0.3">
      <c r="B48" s="24"/>
      <c r="C48" s="24"/>
      <c r="D48" s="24"/>
      <c r="E48" s="24"/>
      <c r="F48" s="21"/>
      <c r="G48" s="25">
        <f>SUM(G49:G52)</f>
        <v>0.75</v>
      </c>
      <c r="H48" s="20"/>
      <c r="I48" s="20"/>
      <c r="J48" s="26"/>
      <c r="K48" s="20"/>
      <c r="L48" s="20"/>
      <c r="M48" s="20"/>
      <c r="N48" s="20"/>
      <c r="O48" s="20"/>
      <c r="P48" s="27"/>
      <c r="Q48" s="27"/>
      <c r="R48" s="28"/>
    </row>
    <row r="49" spans="2:86" s="23" customFormat="1" ht="72" customHeight="1" x14ac:dyDescent="0.3">
      <c r="B49" s="427" t="s">
        <v>148</v>
      </c>
      <c r="C49" s="422" t="str">
        <f>+'OBJ ESTRATEGICOS'!E12</f>
        <v>Colocar 80% de los recursos en carreras STEM.                                                                                                         De los Créditos Universitarios 100% Rembolsables.</v>
      </c>
      <c r="D49" s="414" t="str">
        <f>+'OBJ ESTRATEGICOS'!G11</f>
        <v>Ejecutar el mayor cantidad de recursos disponibles en los diferentes tipos de Becas y Carreras técnicas STEM</v>
      </c>
      <c r="E49" s="45" t="s">
        <v>181</v>
      </c>
      <c r="F49" s="273" t="s">
        <v>504</v>
      </c>
      <c r="G49" s="30">
        <v>0.7</v>
      </c>
      <c r="H49" s="98" t="s">
        <v>182</v>
      </c>
      <c r="I49" s="31" t="s">
        <v>216</v>
      </c>
      <c r="J49" s="32" t="s">
        <v>209</v>
      </c>
      <c r="K49" s="33">
        <v>0</v>
      </c>
      <c r="L49" s="33">
        <v>0</v>
      </c>
      <c r="M49" s="33">
        <v>0.5</v>
      </c>
      <c r="N49" s="33">
        <v>0.5</v>
      </c>
      <c r="O49" s="34">
        <f>IF(AND(K49="",L49="",M49="",N49=""),"",SUM(K49:N49))</f>
        <v>1</v>
      </c>
      <c r="P49" s="35"/>
      <c r="Q49" s="35"/>
      <c r="R49" s="36"/>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s="23" customFormat="1" ht="72" customHeight="1" x14ac:dyDescent="0.3">
      <c r="B50" s="427"/>
      <c r="C50" s="423"/>
      <c r="D50" s="415"/>
      <c r="E50" s="45" t="s">
        <v>181</v>
      </c>
      <c r="F50" s="273" t="s">
        <v>505</v>
      </c>
      <c r="G50" s="38">
        <v>0.05</v>
      </c>
      <c r="H50" s="98" t="s">
        <v>183</v>
      </c>
      <c r="I50" s="39" t="s">
        <v>217</v>
      </c>
      <c r="J50" s="32" t="s">
        <v>209</v>
      </c>
      <c r="K50" s="33">
        <v>0</v>
      </c>
      <c r="L50" s="33">
        <v>0</v>
      </c>
      <c r="M50" s="33">
        <v>0.5</v>
      </c>
      <c r="N50" s="33">
        <v>0.5</v>
      </c>
      <c r="O50" s="34">
        <f t="shared" ref="O50:O52" si="5">IF(AND(K50="",L50="",M50="",N50=""),"",SUM(K50:N50))</f>
        <v>1</v>
      </c>
      <c r="P50" s="35"/>
      <c r="Q50" s="35"/>
      <c r="R50" s="36"/>
    </row>
    <row r="51" spans="2:86" s="23" customFormat="1" ht="72" customHeight="1" x14ac:dyDescent="0.3">
      <c r="B51" s="427"/>
      <c r="C51" s="423"/>
      <c r="D51" s="415"/>
      <c r="E51" s="45"/>
      <c r="F51" s="29"/>
      <c r="G51" s="38"/>
      <c r="H51" s="98"/>
      <c r="I51" s="31"/>
      <c r="J51" s="32"/>
      <c r="K51" s="33"/>
      <c r="L51" s="33"/>
      <c r="M51" s="33"/>
      <c r="N51" s="33"/>
      <c r="O51" s="34" t="str">
        <f t="shared" si="5"/>
        <v/>
      </c>
      <c r="P51" s="35"/>
      <c r="Q51" s="35"/>
      <c r="R51" s="36"/>
    </row>
    <row r="52" spans="2:86" s="23" customFormat="1" ht="72" customHeight="1" x14ac:dyDescent="0.3">
      <c r="B52" s="427"/>
      <c r="C52" s="424"/>
      <c r="D52" s="416"/>
      <c r="E52" s="45"/>
      <c r="F52" s="29"/>
      <c r="G52" s="40"/>
      <c r="H52" s="98"/>
      <c r="I52" s="31"/>
      <c r="J52" s="32"/>
      <c r="K52" s="33"/>
      <c r="L52" s="33"/>
      <c r="M52" s="33"/>
      <c r="N52" s="33"/>
      <c r="O52" s="34" t="str">
        <f t="shared" si="5"/>
        <v/>
      </c>
      <c r="P52" s="35"/>
      <c r="Q52" s="35"/>
      <c r="R52" s="36"/>
    </row>
    <row r="53" spans="2:86" s="23" customFormat="1" ht="68.25" customHeight="1" x14ac:dyDescent="0.3">
      <c r="B53" s="427"/>
      <c r="C53" s="270"/>
      <c r="D53" s="42"/>
      <c r="E53" s="42"/>
      <c r="F53" s="21"/>
      <c r="G53" s="43"/>
      <c r="H53" s="20"/>
      <c r="I53" s="20"/>
      <c r="J53" s="26"/>
      <c r="K53" s="20"/>
      <c r="L53" s="20"/>
      <c r="M53" s="20"/>
      <c r="N53" s="20"/>
      <c r="O53" s="20"/>
      <c r="P53" s="22"/>
      <c r="Q53" s="22"/>
      <c r="R53" s="21"/>
    </row>
    <row r="54" spans="2:86" ht="49.5" customHeight="1" x14ac:dyDescent="0.3">
      <c r="B54" s="427"/>
      <c r="C54" s="270"/>
      <c r="D54" s="3"/>
      <c r="E54" s="3"/>
      <c r="F54" s="4"/>
      <c r="G54" s="5"/>
      <c r="H54" s="4"/>
      <c r="K54" s="7"/>
      <c r="L54" s="7"/>
      <c r="M54" s="7"/>
      <c r="N54" s="7"/>
      <c r="O54" s="8"/>
    </row>
    <row r="55" spans="2:86" s="23" customFormat="1" ht="39.75" customHeight="1" x14ac:dyDescent="0.3">
      <c r="B55" s="24"/>
      <c r="C55" s="24"/>
      <c r="D55" s="24"/>
      <c r="E55" s="24"/>
      <c r="F55" s="21"/>
      <c r="G55" s="25">
        <f>SUM(G56:G59)</f>
        <v>0.8</v>
      </c>
      <c r="H55" s="20"/>
      <c r="I55" s="20"/>
      <c r="J55" s="26"/>
      <c r="K55" s="20"/>
      <c r="L55" s="20"/>
      <c r="M55" s="20"/>
      <c r="N55" s="20"/>
      <c r="O55" s="20"/>
      <c r="P55" s="27"/>
      <c r="Q55" s="27"/>
      <c r="R55" s="28"/>
    </row>
    <row r="56" spans="2:86" s="23" customFormat="1" ht="72" customHeight="1" x14ac:dyDescent="0.3">
      <c r="B56" s="417" t="s">
        <v>25</v>
      </c>
      <c r="C56" s="422" t="str">
        <f>+'OBJ ESTRATEGICOS'!E13</f>
        <v>Colocar 80% de los recursos en proyectos de tecnología, ambientales, eficiencia y/o automatización de procesos productivos. Proyectos NR.</v>
      </c>
      <c r="D56" s="414" t="str">
        <f>+'OBJ ESTRATEGICOS'!G13</f>
        <v>Ejecutar el mayor %% de recursos en proyectos de tecnología, ambientales, eficiencia y/o automatización de procesos productivos</v>
      </c>
      <c r="E56" s="45" t="s">
        <v>181</v>
      </c>
      <c r="F56" s="273" t="s">
        <v>506</v>
      </c>
      <c r="G56" s="30">
        <v>0.4</v>
      </c>
      <c r="H56" s="98" t="s">
        <v>184</v>
      </c>
      <c r="I56" s="31" t="s">
        <v>186</v>
      </c>
      <c r="J56" s="32" t="s">
        <v>22</v>
      </c>
      <c r="K56" s="33">
        <v>0</v>
      </c>
      <c r="L56" s="33">
        <v>0</v>
      </c>
      <c r="M56" s="33">
        <v>0.5</v>
      </c>
      <c r="N56" s="33">
        <v>0.5</v>
      </c>
      <c r="O56" s="34">
        <f>IF(AND(K56="",L56="",M56="",N56=""),"",SUM(K56:N56))</f>
        <v>1</v>
      </c>
      <c r="P56" s="35"/>
      <c r="Q56" s="35"/>
      <c r="R56" s="36"/>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2:86" s="23" customFormat="1" ht="72" customHeight="1" x14ac:dyDescent="0.3">
      <c r="B57" s="418"/>
      <c r="C57" s="423"/>
      <c r="D57" s="415"/>
      <c r="E57" s="45" t="s">
        <v>181</v>
      </c>
      <c r="F57" s="273" t="s">
        <v>507</v>
      </c>
      <c r="G57" s="38">
        <v>0.4</v>
      </c>
      <c r="H57" s="98" t="s">
        <v>185</v>
      </c>
      <c r="I57" s="39" t="s">
        <v>187</v>
      </c>
      <c r="J57" s="32" t="s">
        <v>22</v>
      </c>
      <c r="K57" s="33">
        <v>0</v>
      </c>
      <c r="L57" s="33">
        <v>0</v>
      </c>
      <c r="M57" s="33">
        <v>0.5</v>
      </c>
      <c r="N57" s="33">
        <v>0.5</v>
      </c>
      <c r="O57" s="34">
        <f t="shared" ref="O57:O59" si="6">IF(AND(K57="",L57="",M57="",N57=""),"",SUM(K57:N57))</f>
        <v>1</v>
      </c>
      <c r="P57" s="35"/>
      <c r="Q57" s="35"/>
      <c r="R57" s="36"/>
    </row>
    <row r="58" spans="2:86" s="23" customFormat="1" ht="72" customHeight="1" x14ac:dyDescent="0.3">
      <c r="B58" s="418"/>
      <c r="C58" s="423"/>
      <c r="D58" s="415"/>
      <c r="E58" s="45"/>
      <c r="F58" s="29"/>
      <c r="G58" s="38"/>
      <c r="H58" s="98"/>
      <c r="I58" s="31"/>
      <c r="J58" s="32"/>
      <c r="K58" s="33"/>
      <c r="L58" s="33"/>
      <c r="M58" s="33"/>
      <c r="N58" s="33"/>
      <c r="O58" s="34" t="str">
        <f t="shared" si="6"/>
        <v/>
      </c>
      <c r="P58" s="35"/>
      <c r="Q58" s="35"/>
      <c r="R58" s="36"/>
    </row>
    <row r="59" spans="2:86" s="23" customFormat="1" ht="72" customHeight="1" x14ac:dyDescent="0.3">
      <c r="B59" s="418"/>
      <c r="C59" s="423"/>
      <c r="D59" s="416"/>
      <c r="E59" s="45"/>
      <c r="F59" s="29"/>
      <c r="G59" s="40"/>
      <c r="H59" s="98"/>
      <c r="I59" s="31"/>
      <c r="J59" s="32"/>
      <c r="K59" s="33"/>
      <c r="L59" s="33"/>
      <c r="M59" s="33"/>
      <c r="N59" s="33"/>
      <c r="O59" s="34" t="str">
        <f t="shared" si="6"/>
        <v/>
      </c>
      <c r="P59" s="35"/>
      <c r="Q59" s="35"/>
      <c r="R59" s="36"/>
    </row>
    <row r="60" spans="2:86" s="23" customFormat="1" ht="68.25" customHeight="1" x14ac:dyDescent="0.3">
      <c r="B60" s="419"/>
      <c r="C60" s="424"/>
      <c r="D60" s="42"/>
      <c r="E60" s="42"/>
      <c r="F60" s="21"/>
      <c r="G60" s="43"/>
      <c r="H60" s="20"/>
      <c r="I60" s="20"/>
      <c r="J60" s="26"/>
      <c r="K60" s="20"/>
      <c r="L60" s="20"/>
      <c r="M60" s="20"/>
      <c r="N60" s="20"/>
      <c r="O60" s="20"/>
      <c r="P60" s="22"/>
      <c r="Q60" s="22"/>
      <c r="R60" s="21"/>
    </row>
    <row r="61" spans="2:86" ht="49.5" customHeight="1" x14ac:dyDescent="0.3">
      <c r="B61" s="271"/>
      <c r="C61" s="270"/>
      <c r="D61" s="3"/>
      <c r="E61" s="3"/>
      <c r="F61" s="4"/>
      <c r="G61" s="5"/>
      <c r="H61" s="4"/>
      <c r="K61" s="7"/>
      <c r="L61" s="7"/>
      <c r="M61" s="7"/>
      <c r="N61" s="7"/>
      <c r="O61" s="8"/>
    </row>
    <row r="62" spans="2:86" s="23" customFormat="1" ht="39.75" customHeight="1" x14ac:dyDescent="0.3">
      <c r="B62" s="24"/>
      <c r="C62" s="24"/>
      <c r="D62" s="24"/>
      <c r="E62" s="24"/>
      <c r="F62" s="21"/>
      <c r="G62" s="25">
        <f>SUM(G63:G67)</f>
        <v>0.79999999999999993</v>
      </c>
      <c r="H62" s="20"/>
      <c r="I62" s="20"/>
      <c r="J62" s="26"/>
      <c r="K62" s="20"/>
      <c r="L62" s="20"/>
      <c r="M62" s="20"/>
      <c r="N62" s="20"/>
      <c r="O62" s="20"/>
      <c r="P62" s="27"/>
      <c r="Q62" s="27"/>
      <c r="R62" s="28"/>
    </row>
    <row r="63" spans="2:86" s="23" customFormat="1" ht="72" customHeight="1" x14ac:dyDescent="0.3">
      <c r="B63" s="271" t="s">
        <v>26</v>
      </c>
      <c r="C63" s="422" t="str">
        <f>+'OBJ ESTRATEGICOS'!E14</f>
        <v>Colocar 80% de los recursos en proyectos de tecnología, ambientales, eficiencia y/o automatización de procesos productivos. Proyectos RR.</v>
      </c>
      <c r="D63" s="414" t="str">
        <f>+'OBJ ESTRATEGICOS'!G14</f>
        <v>Ejecutar el mayor %%  de los recursos en proyectos de tecnología, ambientales, eficiencia y/o automatización de procesos productivos</v>
      </c>
      <c r="E63" s="45" t="s">
        <v>181</v>
      </c>
      <c r="F63" s="273" t="s">
        <v>508</v>
      </c>
      <c r="G63" s="30">
        <v>0.25</v>
      </c>
      <c r="H63" s="98" t="s">
        <v>713</v>
      </c>
      <c r="I63" s="31" t="s">
        <v>186</v>
      </c>
      <c r="J63" s="32" t="s">
        <v>209</v>
      </c>
      <c r="K63" s="33">
        <v>0</v>
      </c>
      <c r="L63" s="33">
        <v>0</v>
      </c>
      <c r="M63" s="33">
        <v>0.5</v>
      </c>
      <c r="N63" s="33">
        <v>0.5</v>
      </c>
      <c r="O63" s="34">
        <f>IF(AND(K63="",L63="",M63="",N63=""),"",SUM(K63:N63))</f>
        <v>1</v>
      </c>
      <c r="P63" s="35"/>
      <c r="Q63" s="35"/>
      <c r="R63" s="36"/>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2:86" s="23" customFormat="1" ht="72" customHeight="1" x14ac:dyDescent="0.3">
      <c r="B64" s="271"/>
      <c r="C64" s="423"/>
      <c r="D64" s="415"/>
      <c r="E64" s="45" t="s">
        <v>181</v>
      </c>
      <c r="F64" s="273" t="s">
        <v>509</v>
      </c>
      <c r="G64" s="38">
        <v>0.1</v>
      </c>
      <c r="H64" s="98" t="s">
        <v>188</v>
      </c>
      <c r="I64" s="39" t="s">
        <v>191</v>
      </c>
      <c r="J64" s="32" t="s">
        <v>209</v>
      </c>
      <c r="K64" s="33">
        <v>0</v>
      </c>
      <c r="L64" s="33">
        <v>0</v>
      </c>
      <c r="M64" s="33">
        <v>0.5</v>
      </c>
      <c r="N64" s="33">
        <v>0.5</v>
      </c>
      <c r="O64" s="34">
        <f t="shared" ref="O64:O67" si="7">IF(AND(K64="",L64="",M64="",N64=""),"",SUM(K64:N64))</f>
        <v>1</v>
      </c>
      <c r="P64" s="35"/>
      <c r="Q64" s="35"/>
      <c r="R64" s="36"/>
    </row>
    <row r="65" spans="1:86" s="23" customFormat="1" ht="72" customHeight="1" x14ac:dyDescent="0.3">
      <c r="B65" s="271"/>
      <c r="C65" s="423"/>
      <c r="D65" s="415"/>
      <c r="E65" s="45" t="s">
        <v>181</v>
      </c>
      <c r="F65" s="273" t="s">
        <v>510</v>
      </c>
      <c r="G65" s="38">
        <v>0.1</v>
      </c>
      <c r="H65" s="98" t="s">
        <v>189</v>
      </c>
      <c r="I65" s="31" t="s">
        <v>192</v>
      </c>
      <c r="J65" s="32" t="s">
        <v>209</v>
      </c>
      <c r="K65" s="33">
        <v>0</v>
      </c>
      <c r="L65" s="33">
        <v>0</v>
      </c>
      <c r="M65" s="33">
        <v>0.5</v>
      </c>
      <c r="N65" s="33">
        <v>0.5</v>
      </c>
      <c r="O65" s="34">
        <f t="shared" ref="O65:O66" si="8">IF(AND(K65="",L65="",M65="",N65=""),"",SUM(K65:N65))</f>
        <v>1</v>
      </c>
      <c r="P65" s="35"/>
      <c r="Q65" s="35"/>
      <c r="R65" s="36"/>
    </row>
    <row r="66" spans="1:86" s="23" customFormat="1" ht="72" customHeight="1" x14ac:dyDescent="0.3">
      <c r="B66" s="271"/>
      <c r="C66" s="424"/>
      <c r="D66" s="415"/>
      <c r="E66" s="45" t="s">
        <v>181</v>
      </c>
      <c r="F66" s="273" t="s">
        <v>511</v>
      </c>
      <c r="G66" s="40">
        <v>0.1</v>
      </c>
      <c r="H66" s="98" t="s">
        <v>185</v>
      </c>
      <c r="I66" s="31" t="s">
        <v>187</v>
      </c>
      <c r="J66" s="32" t="s">
        <v>209</v>
      </c>
      <c r="K66" s="33">
        <v>0</v>
      </c>
      <c r="L66" s="33">
        <v>0</v>
      </c>
      <c r="M66" s="33">
        <v>0.5</v>
      </c>
      <c r="N66" s="33">
        <v>0.5</v>
      </c>
      <c r="O66" s="34">
        <f t="shared" si="8"/>
        <v>1</v>
      </c>
      <c r="P66" s="35"/>
      <c r="Q66" s="35"/>
      <c r="R66" s="36"/>
    </row>
    <row r="67" spans="1:86" s="23" customFormat="1" ht="72" customHeight="1" x14ac:dyDescent="0.3">
      <c r="B67" s="271"/>
      <c r="C67" s="270"/>
      <c r="D67" s="415"/>
      <c r="E67" s="45" t="s">
        <v>181</v>
      </c>
      <c r="F67" s="273" t="s">
        <v>512</v>
      </c>
      <c r="G67" s="38">
        <v>0.25</v>
      </c>
      <c r="H67" s="98" t="s">
        <v>190</v>
      </c>
      <c r="I67" s="31" t="s">
        <v>193</v>
      </c>
      <c r="J67" s="32" t="s">
        <v>27</v>
      </c>
      <c r="K67" s="33">
        <v>0</v>
      </c>
      <c r="L67" s="33">
        <v>0</v>
      </c>
      <c r="M67" s="33">
        <v>0.5</v>
      </c>
      <c r="N67" s="33">
        <v>0.5</v>
      </c>
      <c r="O67" s="34">
        <f t="shared" si="7"/>
        <v>1</v>
      </c>
      <c r="P67" s="35"/>
      <c r="Q67" s="35"/>
      <c r="R67" s="36"/>
    </row>
    <row r="68" spans="1:86" s="23" customFormat="1" ht="68.25" customHeight="1" x14ac:dyDescent="0.3">
      <c r="B68" s="271"/>
      <c r="C68" s="270"/>
      <c r="D68" s="42"/>
      <c r="E68" s="42"/>
      <c r="F68" s="21"/>
      <c r="G68" s="43"/>
      <c r="H68" s="20"/>
      <c r="I68" s="20"/>
      <c r="J68" s="26"/>
      <c r="K68" s="20"/>
      <c r="L68" s="20"/>
      <c r="M68" s="20"/>
      <c r="N68" s="20"/>
      <c r="O68" s="20"/>
      <c r="P68" s="22"/>
      <c r="Q68" s="22"/>
      <c r="R68" s="21"/>
    </row>
    <row r="69" spans="1:86" ht="49.5" customHeight="1" x14ac:dyDescent="0.3">
      <c r="B69" s="271"/>
      <c r="C69" s="270"/>
      <c r="D69" s="3"/>
      <c r="E69" s="3"/>
      <c r="F69" s="4"/>
      <c r="G69" s="5"/>
      <c r="H69" s="4"/>
      <c r="K69" s="7"/>
      <c r="L69" s="7"/>
      <c r="M69" s="7"/>
      <c r="N69" s="7"/>
      <c r="O69" s="8"/>
    </row>
    <row r="70" spans="1:86" s="109" customFormat="1" ht="44.25" customHeight="1" x14ac:dyDescent="0.3">
      <c r="A70" s="107"/>
      <c r="B70" s="117" t="s">
        <v>932</v>
      </c>
      <c r="C70" s="118"/>
      <c r="D70" s="119"/>
      <c r="E70" s="119"/>
      <c r="F70" s="120"/>
      <c r="G70" s="121"/>
      <c r="H70" s="118"/>
      <c r="I70" s="118"/>
      <c r="J70" s="117" t="str">
        <f>B70</f>
        <v xml:space="preserve">3. CLIENTES (COMPRADORES-CONCESIONARIOS) </v>
      </c>
      <c r="K70" s="118"/>
      <c r="L70" s="118"/>
      <c r="M70" s="118"/>
      <c r="N70" s="118"/>
      <c r="O70" s="118"/>
      <c r="P70" s="122"/>
      <c r="Q70" s="122"/>
      <c r="R70" s="123"/>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row>
    <row r="71" spans="1:86" s="23" customFormat="1" ht="39.75" customHeight="1" x14ac:dyDescent="0.3">
      <c r="B71" s="24"/>
      <c r="C71" s="24"/>
      <c r="D71" s="24"/>
      <c r="E71" s="24"/>
      <c r="F71" s="21"/>
      <c r="G71" s="25">
        <f>SUM(G72:G76)</f>
        <v>0.30000000000000004</v>
      </c>
      <c r="H71" s="20"/>
      <c r="I71" s="20"/>
      <c r="J71" s="26"/>
      <c r="K71" s="20"/>
      <c r="L71" s="20"/>
      <c r="M71" s="20"/>
      <c r="N71" s="20"/>
      <c r="O71" s="20"/>
      <c r="P71" s="27"/>
      <c r="Q71" s="27"/>
      <c r="R71" s="28"/>
    </row>
    <row r="72" spans="1:86" s="23" customFormat="1" ht="72" customHeight="1" x14ac:dyDescent="0.3">
      <c r="B72" s="417" t="s">
        <v>195</v>
      </c>
      <c r="C72" s="422" t="str">
        <f>+'OBJ ESTRATEGICOS'!E15</f>
        <v xml:space="preserve">Modernizar y mantener las instalaciones del Depósito Libre Comercial de Golfito.  </v>
      </c>
      <c r="D72" s="414" t="str">
        <f>+'OBJ ESTRATEGICOS'!G15</f>
        <v>Implementar un  PMINFR, interviniendo el mayor ## m2 del DLCG- que permitan modernizar las instalaciones.</v>
      </c>
      <c r="E72" s="45" t="s">
        <v>199</v>
      </c>
      <c r="F72" s="29" t="s">
        <v>513</v>
      </c>
      <c r="G72" s="30">
        <v>0.1</v>
      </c>
      <c r="H72" s="98" t="s">
        <v>200</v>
      </c>
      <c r="I72" s="31" t="s">
        <v>196</v>
      </c>
      <c r="J72" s="32" t="s">
        <v>218</v>
      </c>
      <c r="K72" s="33">
        <v>0</v>
      </c>
      <c r="L72" s="33">
        <v>0</v>
      </c>
      <c r="M72" s="33">
        <v>0.5</v>
      </c>
      <c r="N72" s="33">
        <v>0.5</v>
      </c>
      <c r="O72" s="34">
        <f>IF(AND(K72="",L72="",M72="",N72=""),"",SUM(K72:N72))</f>
        <v>1</v>
      </c>
      <c r="P72" s="35">
        <v>44928</v>
      </c>
      <c r="Q72" s="35">
        <v>45291</v>
      </c>
      <c r="R72" s="36"/>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s="23" customFormat="1" ht="72" customHeight="1" x14ac:dyDescent="0.3">
      <c r="B73" s="418"/>
      <c r="C73" s="423"/>
      <c r="D73" s="415"/>
      <c r="E73" s="45" t="s">
        <v>199</v>
      </c>
      <c r="F73" s="29" t="s">
        <v>514</v>
      </c>
      <c r="G73" s="38">
        <v>0.1</v>
      </c>
      <c r="H73" s="98" t="s">
        <v>201</v>
      </c>
      <c r="I73" s="39" t="s">
        <v>197</v>
      </c>
      <c r="J73" s="32" t="s">
        <v>219</v>
      </c>
      <c r="K73" s="33">
        <v>0</v>
      </c>
      <c r="L73" s="33">
        <v>0</v>
      </c>
      <c r="M73" s="33">
        <v>0.5</v>
      </c>
      <c r="N73" s="33">
        <v>0.5</v>
      </c>
      <c r="O73" s="34">
        <f t="shared" ref="O73:O76" si="9">IF(AND(K73="",L73="",M73="",N73=""),"",SUM(K73:N73))</f>
        <v>1</v>
      </c>
      <c r="P73" s="35">
        <v>44928</v>
      </c>
      <c r="Q73" s="35">
        <v>45291</v>
      </c>
      <c r="R73" s="36"/>
    </row>
    <row r="74" spans="1:86" s="23" customFormat="1" ht="72" customHeight="1" x14ac:dyDescent="0.3">
      <c r="B74" s="418"/>
      <c r="C74" s="423"/>
      <c r="D74" s="415"/>
      <c r="E74" s="45" t="s">
        <v>199</v>
      </c>
      <c r="F74" s="29" t="s">
        <v>515</v>
      </c>
      <c r="G74" s="38">
        <v>0.1</v>
      </c>
      <c r="H74" s="98" t="s">
        <v>202</v>
      </c>
      <c r="I74" s="31" t="s">
        <v>198</v>
      </c>
      <c r="J74" s="32" t="s">
        <v>219</v>
      </c>
      <c r="K74" s="33">
        <v>0</v>
      </c>
      <c r="L74" s="33">
        <v>0</v>
      </c>
      <c r="M74" s="33">
        <v>0.5</v>
      </c>
      <c r="N74" s="33">
        <v>0.5</v>
      </c>
      <c r="O74" s="34">
        <f t="shared" si="9"/>
        <v>1</v>
      </c>
      <c r="P74" s="35">
        <v>44928</v>
      </c>
      <c r="Q74" s="35">
        <v>45291</v>
      </c>
      <c r="R74" s="36"/>
    </row>
    <row r="75" spans="1:86" s="23" customFormat="1" ht="72" customHeight="1" x14ac:dyDescent="0.3">
      <c r="B75" s="418"/>
      <c r="C75" s="423"/>
      <c r="D75" s="415"/>
      <c r="E75" s="45"/>
      <c r="F75" s="29"/>
      <c r="G75" s="40"/>
      <c r="H75" s="98"/>
      <c r="I75" s="31"/>
      <c r="J75" s="32"/>
      <c r="K75" s="33"/>
      <c r="L75" s="33"/>
      <c r="M75" s="33"/>
      <c r="N75" s="33"/>
      <c r="O75" s="34" t="str">
        <f t="shared" si="9"/>
        <v/>
      </c>
      <c r="P75" s="35"/>
      <c r="Q75" s="35"/>
      <c r="R75" s="36"/>
    </row>
    <row r="76" spans="1:86" s="23" customFormat="1" ht="72" customHeight="1" x14ac:dyDescent="0.3">
      <c r="B76" s="418"/>
      <c r="C76" s="423"/>
      <c r="D76" s="415"/>
      <c r="E76" s="45"/>
      <c r="F76" s="29"/>
      <c r="G76" s="38"/>
      <c r="H76" s="98"/>
      <c r="I76" s="31"/>
      <c r="J76" s="32"/>
      <c r="K76" s="33"/>
      <c r="L76" s="33"/>
      <c r="M76" s="33"/>
      <c r="N76" s="33"/>
      <c r="O76" s="34" t="str">
        <f t="shared" si="9"/>
        <v/>
      </c>
      <c r="P76" s="35"/>
      <c r="Q76" s="35"/>
      <c r="R76" s="36"/>
    </row>
    <row r="77" spans="1:86" s="23" customFormat="1" ht="68.25" customHeight="1" x14ac:dyDescent="0.3">
      <c r="B77" s="419"/>
      <c r="C77" s="424"/>
      <c r="D77" s="42"/>
      <c r="E77" s="42"/>
      <c r="F77" s="21"/>
      <c r="G77" s="43"/>
      <c r="H77" s="20"/>
      <c r="I77" s="20"/>
      <c r="J77" s="26"/>
      <c r="K77" s="20"/>
      <c r="L77" s="20"/>
      <c r="M77" s="20"/>
      <c r="N77" s="20"/>
      <c r="O77" s="20"/>
      <c r="P77" s="22"/>
      <c r="Q77" s="22"/>
      <c r="R77" s="21"/>
    </row>
    <row r="78" spans="1:86" ht="49.5" customHeight="1" x14ac:dyDescent="0.3">
      <c r="B78" s="271"/>
      <c r="C78" s="270"/>
      <c r="D78" s="3"/>
      <c r="E78" s="3"/>
      <c r="F78" s="4"/>
      <c r="G78" s="5"/>
      <c r="H78" s="4"/>
      <c r="K78" s="7"/>
      <c r="L78" s="7"/>
      <c r="M78" s="7"/>
      <c r="N78" s="7"/>
      <c r="O78" s="8"/>
    </row>
    <row r="79" spans="1:86" s="23" customFormat="1" ht="39.75" customHeight="1" x14ac:dyDescent="0.3">
      <c r="B79" s="24"/>
      <c r="C79" s="24"/>
      <c r="D79" s="24"/>
      <c r="E79" s="24"/>
      <c r="F79" s="21"/>
      <c r="G79" s="25">
        <f>SUM(G80:G84)</f>
        <v>0.7</v>
      </c>
      <c r="H79" s="20"/>
      <c r="I79" s="20"/>
      <c r="J79" s="26"/>
      <c r="K79" s="20"/>
      <c r="L79" s="20"/>
      <c r="M79" s="20"/>
      <c r="N79" s="20"/>
      <c r="O79" s="20"/>
      <c r="P79" s="27"/>
      <c r="Q79" s="27"/>
      <c r="R79" s="28"/>
    </row>
    <row r="80" spans="1:86" s="23" customFormat="1" ht="72" customHeight="1" x14ac:dyDescent="0.3">
      <c r="B80" s="417" t="s">
        <v>203</v>
      </c>
      <c r="C80" s="422" t="str">
        <f>+'OBJ ESTRATEGICOS'!E16</f>
        <v>Ser percibido por los clientes como el Centro Comercial  (DLCG) que vende productos de calidad, que superan sus expectativas, con los mejores precios del país. 0% -IVA.</v>
      </c>
      <c r="D80" s="414" t="str">
        <f>+'OBJ ESTRATEGICOS'!G16</f>
        <v>Implementar  estrategias de Mercadeo,  mejorar la oferta de productos, valorizar el concepto de 0% IVA. Que sean percibidos por sus clientes.</v>
      </c>
      <c r="E80" s="45" t="s">
        <v>199</v>
      </c>
      <c r="F80" s="29" t="s">
        <v>516</v>
      </c>
      <c r="G80" s="30">
        <v>0.6</v>
      </c>
      <c r="H80" s="98" t="s">
        <v>204</v>
      </c>
      <c r="I80" s="31" t="s">
        <v>206</v>
      </c>
      <c r="J80" s="32" t="s">
        <v>22</v>
      </c>
      <c r="K80" s="33">
        <v>0</v>
      </c>
      <c r="L80" s="33">
        <v>0</v>
      </c>
      <c r="M80" s="33">
        <v>0.5</v>
      </c>
      <c r="N80" s="33">
        <v>0.5</v>
      </c>
      <c r="O80" s="34">
        <f>IF(AND(K80="",L80="",M80="",N80=""),"",SUM(K80:N80))</f>
        <v>1</v>
      </c>
      <c r="P80" s="35">
        <v>44928</v>
      </c>
      <c r="Q80" s="35">
        <v>45291</v>
      </c>
      <c r="R80" s="36"/>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2:86" s="23" customFormat="1" ht="72" customHeight="1" x14ac:dyDescent="0.3">
      <c r="B81" s="418"/>
      <c r="C81" s="423"/>
      <c r="D81" s="415"/>
      <c r="E81" s="45" t="s">
        <v>199</v>
      </c>
      <c r="F81" s="29" t="s">
        <v>517</v>
      </c>
      <c r="G81" s="38">
        <v>0</v>
      </c>
      <c r="H81" s="98" t="s">
        <v>398</v>
      </c>
      <c r="I81" s="39" t="s">
        <v>207</v>
      </c>
      <c r="J81" s="32" t="s">
        <v>21</v>
      </c>
      <c r="K81" s="33"/>
      <c r="L81" s="33"/>
      <c r="M81" s="33"/>
      <c r="N81" s="33"/>
      <c r="O81" s="34" t="str">
        <f t="shared" ref="O81:O84" si="10">IF(AND(K81="",L81="",M81="",N81=""),"",SUM(K81:N81))</f>
        <v/>
      </c>
      <c r="P81" s="35">
        <v>44928</v>
      </c>
      <c r="Q81" s="35">
        <v>45291</v>
      </c>
      <c r="R81" s="36"/>
    </row>
    <row r="82" spans="2:86" s="23" customFormat="1" ht="72" customHeight="1" x14ac:dyDescent="0.3">
      <c r="B82" s="418"/>
      <c r="C82" s="423"/>
      <c r="D82" s="415"/>
      <c r="E82" s="45" t="s">
        <v>199</v>
      </c>
      <c r="F82" s="29" t="s">
        <v>518</v>
      </c>
      <c r="G82" s="38">
        <v>0.1</v>
      </c>
      <c r="H82" s="98" t="s">
        <v>205</v>
      </c>
      <c r="I82" s="31" t="s">
        <v>208</v>
      </c>
      <c r="J82" s="32" t="s">
        <v>210</v>
      </c>
      <c r="K82" s="33"/>
      <c r="L82" s="33"/>
      <c r="M82" s="33"/>
      <c r="N82" s="33">
        <v>1</v>
      </c>
      <c r="O82" s="34">
        <f t="shared" si="10"/>
        <v>1</v>
      </c>
      <c r="P82" s="35">
        <v>44928</v>
      </c>
      <c r="Q82" s="35">
        <v>45291</v>
      </c>
      <c r="R82" s="36"/>
    </row>
    <row r="83" spans="2:86" s="23" customFormat="1" ht="72" customHeight="1" x14ac:dyDescent="0.3">
      <c r="B83" s="418"/>
      <c r="C83" s="423"/>
      <c r="D83" s="415"/>
      <c r="E83" s="45"/>
      <c r="F83" s="29"/>
      <c r="G83" s="40"/>
      <c r="H83" s="98"/>
      <c r="I83" s="31"/>
      <c r="J83" s="32"/>
      <c r="K83" s="33"/>
      <c r="L83" s="33"/>
      <c r="M83" s="33"/>
      <c r="N83" s="33"/>
      <c r="O83" s="34" t="str">
        <f t="shared" si="10"/>
        <v/>
      </c>
      <c r="P83" s="35"/>
      <c r="Q83" s="35"/>
      <c r="R83" s="36"/>
    </row>
    <row r="84" spans="2:86" s="23" customFormat="1" ht="72" customHeight="1" x14ac:dyDescent="0.3">
      <c r="B84" s="418"/>
      <c r="C84" s="423"/>
      <c r="D84" s="415"/>
      <c r="E84" s="45"/>
      <c r="F84" s="29"/>
      <c r="G84" s="38"/>
      <c r="H84" s="98"/>
      <c r="I84" s="31"/>
      <c r="J84" s="32"/>
      <c r="K84" s="33"/>
      <c r="L84" s="33"/>
      <c r="M84" s="33"/>
      <c r="N84" s="33"/>
      <c r="O84" s="34" t="str">
        <f t="shared" si="10"/>
        <v/>
      </c>
      <c r="P84" s="35"/>
      <c r="Q84" s="35"/>
      <c r="R84" s="36"/>
    </row>
    <row r="85" spans="2:86" s="23" customFormat="1" ht="68.25" customHeight="1" x14ac:dyDescent="0.3">
      <c r="B85" s="419"/>
      <c r="C85" s="424"/>
      <c r="D85" s="42"/>
      <c r="E85" s="42"/>
      <c r="F85" s="21"/>
      <c r="G85" s="43"/>
      <c r="H85" s="20"/>
      <c r="I85" s="20"/>
      <c r="J85" s="26"/>
      <c r="K85" s="20"/>
      <c r="L85" s="20"/>
      <c r="M85" s="20"/>
      <c r="N85" s="20"/>
      <c r="O85" s="20"/>
      <c r="P85" s="22"/>
      <c r="Q85" s="22"/>
      <c r="R85" s="21"/>
    </row>
    <row r="86" spans="2:86" ht="49.5" customHeight="1" x14ac:dyDescent="0.3">
      <c r="B86" s="271"/>
      <c r="C86" s="270"/>
      <c r="D86" s="3"/>
      <c r="E86" s="3"/>
      <c r="F86" s="4"/>
      <c r="G86" s="5"/>
      <c r="H86" s="4"/>
      <c r="K86" s="7"/>
      <c r="L86" s="7"/>
      <c r="M86" s="7"/>
      <c r="N86" s="7"/>
      <c r="O86" s="8"/>
    </row>
    <row r="87" spans="2:86" s="23" customFormat="1" ht="39.75" customHeight="1" x14ac:dyDescent="0.3">
      <c r="B87" s="24"/>
      <c r="C87" s="24"/>
      <c r="D87" s="24"/>
      <c r="E87" s="24"/>
      <c r="F87" s="21"/>
      <c r="G87" s="25">
        <f>SUM(G88:G92)</f>
        <v>0.25</v>
      </c>
      <c r="H87" s="20"/>
      <c r="I87" s="20"/>
      <c r="J87" s="26"/>
      <c r="K87" s="20"/>
      <c r="L87" s="20"/>
      <c r="M87" s="20"/>
      <c r="N87" s="20"/>
      <c r="O87" s="20"/>
      <c r="P87" s="27"/>
      <c r="Q87" s="27"/>
      <c r="R87" s="28"/>
    </row>
    <row r="88" spans="2:86" s="23" customFormat="1" ht="72" customHeight="1" x14ac:dyDescent="0.3">
      <c r="B88" s="417" t="s">
        <v>211</v>
      </c>
      <c r="C88" s="422" t="str">
        <f>+'OBJ ESTRATEGICOS'!E17</f>
        <v>Atender la demanda de servicios insatisfechos, brindado soluciones ágiles y oportunas.</v>
      </c>
      <c r="D88" s="414" t="str">
        <f>+'OBJ ESTRATEGICOS'!G17</f>
        <v>Establecer un programa de contingencia a las demandas insatisfechas planteados por los clientes, que brinde soluciones ágiles y oportunas.</v>
      </c>
      <c r="E88" s="45" t="s">
        <v>215</v>
      </c>
      <c r="F88" s="29" t="s">
        <v>519</v>
      </c>
      <c r="G88" s="30">
        <v>0.1</v>
      </c>
      <c r="H88" s="98" t="s">
        <v>104</v>
      </c>
      <c r="I88" s="31" t="s">
        <v>206</v>
      </c>
      <c r="J88" s="32" t="s">
        <v>22</v>
      </c>
      <c r="K88" s="33">
        <v>0</v>
      </c>
      <c r="L88" s="33">
        <v>0</v>
      </c>
      <c r="M88" s="33">
        <v>0.5</v>
      </c>
      <c r="N88" s="33">
        <v>0.5</v>
      </c>
      <c r="O88" s="34">
        <f>IF(AND(K88="",L88="",M88="",N88=""),"",SUM(K88:N88))</f>
        <v>1</v>
      </c>
      <c r="P88" s="35">
        <v>44928</v>
      </c>
      <c r="Q88" s="35">
        <v>45291</v>
      </c>
      <c r="R88" s="36"/>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2:86" s="23" customFormat="1" ht="72" customHeight="1" x14ac:dyDescent="0.3">
      <c r="B89" s="418"/>
      <c r="C89" s="423"/>
      <c r="D89" s="415"/>
      <c r="E89" s="45" t="s">
        <v>215</v>
      </c>
      <c r="F89" s="29" t="s">
        <v>520</v>
      </c>
      <c r="G89" s="38">
        <v>0.1</v>
      </c>
      <c r="H89" s="98" t="s">
        <v>212</v>
      </c>
      <c r="I89" s="39">
        <v>1</v>
      </c>
      <c r="J89" s="32" t="s">
        <v>214</v>
      </c>
      <c r="K89" s="33"/>
      <c r="L89" s="33"/>
      <c r="M89" s="33"/>
      <c r="N89" s="33"/>
      <c r="O89" s="34" t="str">
        <f t="shared" ref="O89:O92" si="11">IF(AND(K89="",L89="",M89="",N89=""),"",SUM(K89:N89))</f>
        <v/>
      </c>
      <c r="P89" s="35">
        <v>44928</v>
      </c>
      <c r="Q89" s="35">
        <v>45291</v>
      </c>
      <c r="R89" s="36"/>
    </row>
    <row r="90" spans="2:86" s="23" customFormat="1" ht="72" customHeight="1" x14ac:dyDescent="0.3">
      <c r="B90" s="418"/>
      <c r="C90" s="423"/>
      <c r="D90" s="415"/>
      <c r="E90" s="45" t="s">
        <v>215</v>
      </c>
      <c r="F90" s="29" t="s">
        <v>521</v>
      </c>
      <c r="G90" s="38">
        <v>0.05</v>
      </c>
      <c r="H90" s="98" t="s">
        <v>213</v>
      </c>
      <c r="I90" s="31">
        <v>1</v>
      </c>
      <c r="J90" s="32" t="s">
        <v>214</v>
      </c>
      <c r="K90" s="33"/>
      <c r="L90" s="33"/>
      <c r="M90" s="33"/>
      <c r="N90" s="33">
        <v>1</v>
      </c>
      <c r="O90" s="34">
        <f t="shared" si="11"/>
        <v>1</v>
      </c>
      <c r="P90" s="35">
        <v>44928</v>
      </c>
      <c r="Q90" s="35">
        <v>45291</v>
      </c>
      <c r="R90" s="36"/>
    </row>
    <row r="91" spans="2:86" s="23" customFormat="1" ht="72" customHeight="1" x14ac:dyDescent="0.3">
      <c r="B91" s="418"/>
      <c r="C91" s="423"/>
      <c r="D91" s="415"/>
      <c r="E91" s="45"/>
      <c r="F91" s="29"/>
      <c r="G91" s="40"/>
      <c r="H91" s="98"/>
      <c r="I91" s="31"/>
      <c r="J91" s="32"/>
      <c r="K91" s="33"/>
      <c r="L91" s="33"/>
      <c r="M91" s="33"/>
      <c r="N91" s="33"/>
      <c r="O91" s="34" t="str">
        <f t="shared" si="11"/>
        <v/>
      </c>
      <c r="P91" s="35"/>
      <c r="Q91" s="35"/>
      <c r="R91" s="36"/>
    </row>
    <row r="92" spans="2:86" s="23" customFormat="1" ht="72" customHeight="1" x14ac:dyDescent="0.3">
      <c r="B92" s="419"/>
      <c r="C92" s="424"/>
      <c r="D92" s="415"/>
      <c r="E92" s="45"/>
      <c r="F92" s="29"/>
      <c r="G92" s="38"/>
      <c r="H92" s="98"/>
      <c r="I92" s="31"/>
      <c r="J92" s="32"/>
      <c r="K92" s="33"/>
      <c r="L92" s="33"/>
      <c r="M92" s="33"/>
      <c r="N92" s="33"/>
      <c r="O92" s="34" t="str">
        <f t="shared" si="11"/>
        <v/>
      </c>
      <c r="P92" s="35"/>
      <c r="Q92" s="35"/>
      <c r="R92" s="36"/>
    </row>
    <row r="93" spans="2:86" ht="49.5" customHeight="1" x14ac:dyDescent="0.3">
      <c r="B93" s="271"/>
      <c r="C93" s="270"/>
      <c r="D93" s="3"/>
      <c r="E93" s="3"/>
      <c r="F93" s="4"/>
      <c r="G93" s="5"/>
      <c r="H93" s="4"/>
      <c r="K93" s="7"/>
      <c r="L93" s="7"/>
      <c r="M93" s="7"/>
      <c r="N93" s="7"/>
      <c r="O93" s="8"/>
    </row>
    <row r="94" spans="2:86" s="23" customFormat="1" ht="68.25" customHeight="1" x14ac:dyDescent="0.3">
      <c r="B94" s="271"/>
      <c r="C94" s="270"/>
      <c r="D94" s="42"/>
      <c r="E94" s="42"/>
      <c r="F94" s="21"/>
      <c r="G94" s="43"/>
      <c r="H94" s="20"/>
      <c r="I94" s="20"/>
      <c r="J94" s="26"/>
      <c r="K94" s="20"/>
      <c r="L94" s="20"/>
      <c r="M94" s="20"/>
      <c r="N94" s="20"/>
      <c r="O94" s="20"/>
      <c r="P94" s="22"/>
      <c r="Q94" s="22"/>
      <c r="R94" s="21"/>
    </row>
  </sheetData>
  <protectedRanges>
    <protectedRange sqref="G11:G13 G18:G21 G27:G29 G34:G36 G42:G44 G49:G51 G56:G58 G67 G63:G65 G76 G72:G74 G84 G80:G82 G92 G88:G90" name="Rango17"/>
    <protectedRange sqref="I16" name="Rango45_1"/>
    <protectedRange sqref="P16:Q16" name="Rango25_6"/>
  </protectedRanges>
  <mergeCells count="48">
    <mergeCell ref="D88:D92"/>
    <mergeCell ref="D72:D76"/>
    <mergeCell ref="D80:D84"/>
    <mergeCell ref="C80:C85"/>
    <mergeCell ref="B80:B85"/>
    <mergeCell ref="C88:C92"/>
    <mergeCell ref="B88:B92"/>
    <mergeCell ref="C72:C77"/>
    <mergeCell ref="B72:B77"/>
    <mergeCell ref="O7:O8"/>
    <mergeCell ref="P7:P8"/>
    <mergeCell ref="Q7:Q8"/>
    <mergeCell ref="R7:R8"/>
    <mergeCell ref="B49:B54"/>
    <mergeCell ref="D49:D52"/>
    <mergeCell ref="D18:D23"/>
    <mergeCell ref="D27:D30"/>
    <mergeCell ref="C18:C23"/>
    <mergeCell ref="C11:C15"/>
    <mergeCell ref="C27:C31"/>
    <mergeCell ref="C34:C38"/>
    <mergeCell ref="B34:B38"/>
    <mergeCell ref="B27:B31"/>
    <mergeCell ref="B18:B24"/>
    <mergeCell ref="C49:C52"/>
    <mergeCell ref="D56:D59"/>
    <mergeCell ref="D63:D67"/>
    <mergeCell ref="B11:B16"/>
    <mergeCell ref="D11:D14"/>
    <mergeCell ref="J7:J8"/>
    <mergeCell ref="C56:C60"/>
    <mergeCell ref="B56:B60"/>
    <mergeCell ref="D34:D37"/>
    <mergeCell ref="B42:B47"/>
    <mergeCell ref="D42:D45"/>
    <mergeCell ref="C42:C45"/>
    <mergeCell ref="C63:C66"/>
    <mergeCell ref="J4:M4"/>
    <mergeCell ref="J5:M5"/>
    <mergeCell ref="B7:B8"/>
    <mergeCell ref="C7:C8"/>
    <mergeCell ref="D7:D8"/>
    <mergeCell ref="F7:F8"/>
    <mergeCell ref="G7:G8"/>
    <mergeCell ref="H7:H8"/>
    <mergeCell ref="I7:I8"/>
    <mergeCell ref="E7:E8"/>
    <mergeCell ref="K7:N7"/>
  </mergeCells>
  <conditionalFormatting sqref="K17:N17">
    <cfRule type="cellIs" dxfId="257" priority="51" stopIfTrue="1" operator="greaterThan">
      <formula>0</formula>
    </cfRule>
  </conditionalFormatting>
  <conditionalFormatting sqref="K62:N67">
    <cfRule type="cellIs" dxfId="256" priority="3" stopIfTrue="1" operator="greaterThan">
      <formula>0</formula>
    </cfRule>
  </conditionalFormatting>
  <conditionalFormatting sqref="K71:N76">
    <cfRule type="cellIs" dxfId="255" priority="1" stopIfTrue="1" operator="greaterThan">
      <formula>0</formula>
    </cfRule>
  </conditionalFormatting>
  <conditionalFormatting sqref="K79:N79">
    <cfRule type="cellIs" dxfId="254" priority="20" stopIfTrue="1" operator="greaterThan">
      <formula>0</formula>
    </cfRule>
  </conditionalFormatting>
  <conditionalFormatting sqref="K87:N87">
    <cfRule type="cellIs" dxfId="253" priority="12" stopIfTrue="1" operator="greaterThan">
      <formula>0</formula>
    </cfRule>
  </conditionalFormatting>
  <conditionalFormatting sqref="K11:O14 K16:O16 K10:N10">
    <cfRule type="cellIs" dxfId="252" priority="56" stopIfTrue="1" operator="greaterThan">
      <formula>0</formula>
    </cfRule>
  </conditionalFormatting>
  <conditionalFormatting sqref="K18:O23">
    <cfRule type="cellIs" dxfId="251" priority="53" stopIfTrue="1" operator="greaterThan">
      <formula>0</formula>
    </cfRule>
  </conditionalFormatting>
  <conditionalFormatting sqref="K27:O30 K26:N26">
    <cfRule type="cellIs" dxfId="250" priority="46" stopIfTrue="1" operator="greaterThan">
      <formula>0</formula>
    </cfRule>
  </conditionalFormatting>
  <conditionalFormatting sqref="K34:O37 K33:N33">
    <cfRule type="cellIs" dxfId="249" priority="44" stopIfTrue="1" operator="greaterThan">
      <formula>0</formula>
    </cfRule>
  </conditionalFormatting>
  <conditionalFormatting sqref="K42:O45 K41:N41">
    <cfRule type="cellIs" dxfId="248" priority="42" stopIfTrue="1" operator="greaterThan">
      <formula>0</formula>
    </cfRule>
  </conditionalFormatting>
  <conditionalFormatting sqref="K49:O52 K48:N48">
    <cfRule type="cellIs" dxfId="247" priority="40" stopIfTrue="1" operator="greaterThan">
      <formula>0</formula>
    </cfRule>
  </conditionalFormatting>
  <conditionalFormatting sqref="K56:O59 K55:N55">
    <cfRule type="cellIs" dxfId="246" priority="38" stopIfTrue="1" operator="greaterThan">
      <formula>0</formula>
    </cfRule>
  </conditionalFormatting>
  <conditionalFormatting sqref="K80:O84">
    <cfRule type="cellIs" dxfId="245" priority="18" stopIfTrue="1" operator="greaterThan">
      <formula>0</formula>
    </cfRule>
  </conditionalFormatting>
  <conditionalFormatting sqref="K88:O92">
    <cfRule type="cellIs" dxfId="244" priority="10" stopIfTrue="1" operator="greaterThan">
      <formula>0</formula>
    </cfRule>
  </conditionalFormatting>
  <conditionalFormatting sqref="O11:O14 O16">
    <cfRule type="cellIs" dxfId="243" priority="55" stopIfTrue="1" operator="equal">
      <formula>100%</formula>
    </cfRule>
  </conditionalFormatting>
  <conditionalFormatting sqref="O18:O23">
    <cfRule type="cellIs" dxfId="242" priority="52" stopIfTrue="1" operator="equal">
      <formula>100%</formula>
    </cfRule>
  </conditionalFormatting>
  <conditionalFormatting sqref="O27:O30">
    <cfRule type="cellIs" dxfId="241" priority="45" stopIfTrue="1" operator="equal">
      <formula>100%</formula>
    </cfRule>
  </conditionalFormatting>
  <conditionalFormatting sqref="O34:O37">
    <cfRule type="cellIs" dxfId="240" priority="43" stopIfTrue="1" operator="equal">
      <formula>100%</formula>
    </cfRule>
  </conditionalFormatting>
  <conditionalFormatting sqref="O42:O45">
    <cfRule type="cellIs" dxfId="239" priority="41" stopIfTrue="1" operator="equal">
      <formula>100%</formula>
    </cfRule>
  </conditionalFormatting>
  <conditionalFormatting sqref="O49:O52">
    <cfRule type="cellIs" dxfId="238" priority="39" stopIfTrue="1" operator="equal">
      <formula>100%</formula>
    </cfRule>
  </conditionalFormatting>
  <conditionalFormatting sqref="O56:O59">
    <cfRule type="cellIs" dxfId="237" priority="37" stopIfTrue="1" operator="equal">
      <formula>100%</formula>
    </cfRule>
  </conditionalFormatting>
  <conditionalFormatting sqref="O63:O67">
    <cfRule type="cellIs" dxfId="236" priority="33" stopIfTrue="1" operator="equal">
      <formula>100%</formula>
    </cfRule>
    <cfRule type="cellIs" dxfId="235" priority="34" stopIfTrue="1" operator="greaterThan">
      <formula>0</formula>
    </cfRule>
  </conditionalFormatting>
  <conditionalFormatting sqref="O72:O76">
    <cfRule type="cellIs" dxfId="234" priority="25" stopIfTrue="1" operator="equal">
      <formula>100%</formula>
    </cfRule>
    <cfRule type="cellIs" dxfId="233" priority="26" stopIfTrue="1" operator="greaterThan">
      <formula>0</formula>
    </cfRule>
  </conditionalFormatting>
  <conditionalFormatting sqref="O80:O84">
    <cfRule type="cellIs" dxfId="232" priority="17" stopIfTrue="1" operator="equal">
      <formula>100%</formula>
    </cfRule>
  </conditionalFormatting>
  <conditionalFormatting sqref="O88:O92">
    <cfRule type="cellIs" dxfId="231" priority="9" stopIfTrue="1" operator="equal">
      <formula>100%</formula>
    </cfRule>
  </conditionalFormatting>
  <pageMargins left="0.35433070866141736" right="0.35433070866141736" top="0.39370078740157483" bottom="0.39370078740157483" header="0" footer="0"/>
  <pageSetup scale="40" pageOrder="overThenDown" orientation="landscape"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31"/>
  <sheetViews>
    <sheetView topLeftCell="A7" workbookViewId="0">
      <selection activeCell="E27" sqref="E27"/>
    </sheetView>
  </sheetViews>
  <sheetFormatPr baseColWidth="10" defaultRowHeight="12.75" x14ac:dyDescent="0.2"/>
  <cols>
    <col min="2" max="2" width="57.140625" style="293" customWidth="1"/>
    <col min="3" max="3" width="11.42578125" customWidth="1"/>
  </cols>
  <sheetData>
    <row r="1" spans="1:5" ht="18" x14ac:dyDescent="0.25">
      <c r="A1" s="438" t="s">
        <v>750</v>
      </c>
      <c r="B1" s="438"/>
      <c r="C1" s="438"/>
      <c r="D1" s="438"/>
      <c r="E1" s="438"/>
    </row>
    <row r="2" spans="1:5" ht="15" x14ac:dyDescent="0.2">
      <c r="A2" s="439" t="s">
        <v>749</v>
      </c>
      <c r="B2" s="439"/>
      <c r="C2" s="439"/>
      <c r="D2" s="439"/>
      <c r="E2" s="439"/>
    </row>
    <row r="3" spans="1:5" ht="15" x14ac:dyDescent="0.2">
      <c r="A3" s="439" t="s">
        <v>751</v>
      </c>
      <c r="B3" s="439"/>
      <c r="C3" s="439"/>
      <c r="D3" s="439"/>
      <c r="E3" s="439"/>
    </row>
    <row r="5" spans="1:5" ht="33" customHeight="1" x14ac:dyDescent="0.2">
      <c r="D5" s="311" t="s">
        <v>707</v>
      </c>
      <c r="E5" s="336" t="s">
        <v>728</v>
      </c>
    </row>
    <row r="6" spans="1:5" x14ac:dyDescent="0.2">
      <c r="A6" s="440" t="s">
        <v>147</v>
      </c>
      <c r="B6" s="440"/>
      <c r="C6" s="307">
        <f>+AVERAGE(C8:C11)</f>
        <v>0.21249999999999999</v>
      </c>
      <c r="D6" s="307">
        <f>+AVERAGE(D8:D11)</f>
        <v>0.9</v>
      </c>
      <c r="E6" s="307">
        <f>+AVERAGE(E8:E11)</f>
        <v>0.32500000000000001</v>
      </c>
    </row>
    <row r="7" spans="1:5" ht="15" customHeight="1" x14ac:dyDescent="0.2">
      <c r="A7" s="308" t="s">
        <v>705</v>
      </c>
      <c r="B7" s="309" t="s">
        <v>119</v>
      </c>
      <c r="C7" s="309" t="s">
        <v>704</v>
      </c>
      <c r="D7" s="310" t="s">
        <v>17</v>
      </c>
      <c r="E7" s="310" t="s">
        <v>17</v>
      </c>
    </row>
    <row r="8" spans="1:5" x14ac:dyDescent="0.2">
      <c r="A8" s="293" t="s">
        <v>146</v>
      </c>
      <c r="B8" s="293" t="s">
        <v>45</v>
      </c>
      <c r="C8" s="302">
        <f>+'Control gerencial PEI 2023'!I20</f>
        <v>0.25</v>
      </c>
      <c r="D8" s="301">
        <f>+'Control gerencial PEI 2023'!AB20</f>
        <v>1</v>
      </c>
      <c r="E8" s="302">
        <f>+'Control gerencial PEI 2023'!AK20</f>
        <v>0.4</v>
      </c>
    </row>
    <row r="9" spans="1:5" x14ac:dyDescent="0.2">
      <c r="A9" s="299" t="s">
        <v>109</v>
      </c>
      <c r="B9" s="299" t="s">
        <v>746</v>
      </c>
      <c r="C9" s="302">
        <f>+'Control gerencial PEI 2023'!I20</f>
        <v>0.25</v>
      </c>
      <c r="D9" s="301">
        <f>+'Control gerencial PEI 2023'!AB33</f>
        <v>0.6</v>
      </c>
      <c r="E9" s="302">
        <f>+'Control gerencial PEI 2023'!AK33</f>
        <v>0.4</v>
      </c>
    </row>
    <row r="10" spans="1:5" x14ac:dyDescent="0.2">
      <c r="A10" s="299" t="s">
        <v>110</v>
      </c>
      <c r="B10" s="299" t="s">
        <v>747</v>
      </c>
      <c r="C10" s="302">
        <f>+'Control gerencial PEI 2023'!I45</f>
        <v>0.25</v>
      </c>
      <c r="D10" s="301">
        <f>+'Control gerencial PEI 2023'!AB45</f>
        <v>1</v>
      </c>
      <c r="E10" s="302">
        <f>+'Control gerencial PEI 2023'!AK45</f>
        <v>0</v>
      </c>
    </row>
    <row r="11" spans="1:5" ht="25.5" x14ac:dyDescent="0.2">
      <c r="A11" s="299" t="s">
        <v>166</v>
      </c>
      <c r="B11" s="299" t="s">
        <v>748</v>
      </c>
      <c r="C11" s="302">
        <f>+'Control gerencial PEI 2023'!I54</f>
        <v>0.1</v>
      </c>
      <c r="D11" s="301">
        <f>+'Control gerencial PEI 2023'!AB54</f>
        <v>1</v>
      </c>
      <c r="E11" s="302">
        <f>+'Control gerencial PEI 2023'!AK54</f>
        <v>0.5</v>
      </c>
    </row>
    <row r="12" spans="1:5" x14ac:dyDescent="0.2">
      <c r="A12" s="437" t="s">
        <v>822</v>
      </c>
      <c r="B12" s="437"/>
      <c r="C12" s="307">
        <f>+AVERAGE(C8:C11)</f>
        <v>0.21249999999999999</v>
      </c>
      <c r="D12" s="307">
        <f>+AVERAGE(D8:D11)</f>
        <v>0.9</v>
      </c>
      <c r="E12" s="307">
        <f>+AVERAGE(E8:E11)</f>
        <v>0.32500000000000001</v>
      </c>
    </row>
    <row r="13" spans="1:5" x14ac:dyDescent="0.2">
      <c r="C13" s="302"/>
      <c r="E13" s="302"/>
    </row>
    <row r="14" spans="1:5" x14ac:dyDescent="0.2">
      <c r="C14" s="302"/>
      <c r="E14" s="302"/>
    </row>
    <row r="15" spans="1:5" ht="12.75" customHeight="1" x14ac:dyDescent="0.2">
      <c r="A15" s="441" t="s">
        <v>173</v>
      </c>
      <c r="B15" s="441"/>
      <c r="C15" s="441"/>
      <c r="D15" s="441"/>
      <c r="E15" s="441"/>
    </row>
    <row r="16" spans="1:5" ht="15" customHeight="1" x14ac:dyDescent="0.2">
      <c r="A16" s="308" t="s">
        <v>705</v>
      </c>
      <c r="B16" s="309" t="s">
        <v>119</v>
      </c>
      <c r="C16" s="309" t="s">
        <v>704</v>
      </c>
      <c r="D16" s="310" t="s">
        <v>17</v>
      </c>
      <c r="E16" s="310" t="s">
        <v>17</v>
      </c>
    </row>
    <row r="17" spans="1:5" ht="25.5" x14ac:dyDescent="0.2">
      <c r="A17" s="300" t="s">
        <v>24</v>
      </c>
      <c r="B17" s="299" t="s">
        <v>70</v>
      </c>
      <c r="C17" s="302">
        <f>+'Control gerencial PEI 2023'!I62</f>
        <v>0.8</v>
      </c>
      <c r="D17" s="301">
        <f>+'Control gerencial PEI 2023'!AB62</f>
        <v>1</v>
      </c>
      <c r="E17" s="302">
        <f>+'Control gerencial PEI 2023'!AK62</f>
        <v>0.75000000000000011</v>
      </c>
    </row>
    <row r="18" spans="1:5" ht="25.5" x14ac:dyDescent="0.2">
      <c r="A18" s="300" t="s">
        <v>148</v>
      </c>
      <c r="B18" s="299" t="s">
        <v>77</v>
      </c>
      <c r="C18" s="302">
        <f>+'Control gerencial PEI 2023'!I71</f>
        <v>0.75</v>
      </c>
      <c r="D18" s="301">
        <f>+'Control gerencial PEI 2023'!AB71</f>
        <v>1</v>
      </c>
      <c r="E18" s="302">
        <f>+'Control gerencial PEI 2023'!AK71</f>
        <v>0.93333333333333324</v>
      </c>
    </row>
    <row r="19" spans="1:5" ht="38.25" x14ac:dyDescent="0.2">
      <c r="A19" s="300" t="s">
        <v>25</v>
      </c>
      <c r="B19" s="299" t="s">
        <v>83</v>
      </c>
      <c r="C19" s="302">
        <f>+'Control gerencial PEI 2023'!I75</f>
        <v>0.8</v>
      </c>
      <c r="D19" s="301">
        <f>+'Control gerencial PEI 2023'!AB75</f>
        <v>1</v>
      </c>
      <c r="E19" s="302">
        <f>+'Control gerencial PEI 2023'!AK75</f>
        <v>0</v>
      </c>
    </row>
    <row r="20" spans="1:5" ht="38.25" x14ac:dyDescent="0.2">
      <c r="A20" s="300" t="s">
        <v>26</v>
      </c>
      <c r="B20" s="299" t="s">
        <v>87</v>
      </c>
      <c r="C20" s="302">
        <f>+'Control gerencial PEI 2023'!I82</f>
        <v>0.79999999999999993</v>
      </c>
      <c r="D20" s="301">
        <f>+'Control gerencial PEI 2023'!AB82</f>
        <v>1</v>
      </c>
      <c r="E20" s="302">
        <f>+'Control gerencial PEI 2023'!AK82</f>
        <v>0.20312500000000003</v>
      </c>
    </row>
    <row r="21" spans="1:5" x14ac:dyDescent="0.2">
      <c r="A21" s="437" t="s">
        <v>822</v>
      </c>
      <c r="B21" s="437"/>
      <c r="C21" s="307">
        <f>AVERAGE(C17:C20)</f>
        <v>0.78749999999999998</v>
      </c>
      <c r="D21" s="307">
        <f>+AVERAGE(D17:D20)</f>
        <v>1</v>
      </c>
      <c r="E21" s="307">
        <f>AVERAGE(E17:E20)</f>
        <v>0.47161458333333334</v>
      </c>
    </row>
    <row r="22" spans="1:5" x14ac:dyDescent="0.2">
      <c r="A22" s="300"/>
      <c r="C22" s="302"/>
      <c r="E22" s="302"/>
    </row>
    <row r="23" spans="1:5" x14ac:dyDescent="0.2">
      <c r="C23" s="302"/>
      <c r="E23" s="302"/>
    </row>
    <row r="24" spans="1:5" x14ac:dyDescent="0.2">
      <c r="C24" s="302"/>
      <c r="E24" s="302"/>
    </row>
    <row r="25" spans="1:5" ht="12.75" customHeight="1" x14ac:dyDescent="0.2">
      <c r="A25" s="440" t="s">
        <v>194</v>
      </c>
      <c r="B25" s="440"/>
      <c r="C25" s="440"/>
      <c r="D25" s="440"/>
      <c r="E25" s="440"/>
    </row>
    <row r="26" spans="1:5" ht="15" customHeight="1" x14ac:dyDescent="0.2">
      <c r="A26" s="308" t="s">
        <v>705</v>
      </c>
      <c r="B26" s="309" t="s">
        <v>119</v>
      </c>
      <c r="C26" s="309" t="s">
        <v>704</v>
      </c>
      <c r="D26" s="310" t="s">
        <v>17</v>
      </c>
      <c r="E26" s="310" t="s">
        <v>17</v>
      </c>
    </row>
    <row r="27" spans="1:5" ht="25.5" x14ac:dyDescent="0.2">
      <c r="A27" t="s">
        <v>195</v>
      </c>
      <c r="B27" s="299" t="s">
        <v>91</v>
      </c>
      <c r="C27" s="302">
        <f>+'Control gerencial PEI 2023'!I87</f>
        <v>0.30000000000000004</v>
      </c>
      <c r="D27" s="302">
        <f>+'Control gerencial PEI 2023'!AB87</f>
        <v>1</v>
      </c>
      <c r="E27" s="302">
        <f>+'Control gerencial PEI 2023'!AK87</f>
        <v>0.26666666666666666</v>
      </c>
    </row>
    <row r="28" spans="1:5" ht="38.25" x14ac:dyDescent="0.2">
      <c r="A28" t="s">
        <v>203</v>
      </c>
      <c r="B28" s="299" t="s">
        <v>97</v>
      </c>
      <c r="C28" s="302">
        <f>+'Control gerencial PEI 2023'!I92</f>
        <v>0.7</v>
      </c>
      <c r="D28" s="302">
        <f>+'Control gerencial PEI 2023'!AB92</f>
        <v>1</v>
      </c>
      <c r="E28" s="302">
        <f>+'Control gerencial PEI 2023'!AK92</f>
        <v>3.5714285714285722E-3</v>
      </c>
    </row>
    <row r="29" spans="1:5" ht="25.5" x14ac:dyDescent="0.2">
      <c r="A29" t="s">
        <v>211</v>
      </c>
      <c r="B29" s="299" t="s">
        <v>102</v>
      </c>
      <c r="C29" s="302">
        <f>+'Control gerencial PEI 2023'!I99</f>
        <v>0.25</v>
      </c>
      <c r="D29" s="302">
        <f>+'Control gerencial PEI 2023'!AB99</f>
        <v>0.60000000000000009</v>
      </c>
      <c r="E29" s="302">
        <f>+'Control gerencial PEI 2023'!AK99</f>
        <v>0.2</v>
      </c>
    </row>
    <row r="30" spans="1:5" x14ac:dyDescent="0.2">
      <c r="A30" s="437" t="s">
        <v>822</v>
      </c>
      <c r="B30" s="437"/>
      <c r="C30" s="307">
        <f>AVERAGE(C27:C29)</f>
        <v>0.41666666666666669</v>
      </c>
      <c r="D30" s="307">
        <f>AVERAGE(D27:D29)</f>
        <v>0.8666666666666667</v>
      </c>
      <c r="E30" s="307">
        <f>AVERAGE(E27:E29)</f>
        <v>0.15674603174603174</v>
      </c>
    </row>
    <row r="31" spans="1:5" x14ac:dyDescent="0.2">
      <c r="C31" s="302"/>
      <c r="D31" s="302"/>
      <c r="E31" s="302"/>
    </row>
  </sheetData>
  <mergeCells count="9">
    <mergeCell ref="A30:B30"/>
    <mergeCell ref="A12:B12"/>
    <mergeCell ref="A1:E1"/>
    <mergeCell ref="A2:E2"/>
    <mergeCell ref="A3:E3"/>
    <mergeCell ref="A6:B6"/>
    <mergeCell ref="A21:B21"/>
    <mergeCell ref="A15:E15"/>
    <mergeCell ref="A25:E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K105"/>
  <sheetViews>
    <sheetView showGridLines="0" topLeftCell="L1" zoomScale="53" zoomScaleNormal="53" zoomScaleSheetLayoutView="30" workbookViewId="0">
      <pane ySplit="12" topLeftCell="A86" activePane="bottomLeft" state="frozen"/>
      <selection activeCell="F15" sqref="F15:F26"/>
      <selection pane="bottomLeft" activeCell="AK99" sqref="AK99"/>
    </sheetView>
  </sheetViews>
  <sheetFormatPr baseColWidth="10" defaultRowHeight="12.75" x14ac:dyDescent="0.2"/>
  <cols>
    <col min="1" max="1" width="1" style="124" hidden="1" customWidth="1"/>
    <col min="2" max="2" width="4.85546875" style="124" hidden="1" customWidth="1"/>
    <col min="3" max="3" width="2" style="124" customWidth="1"/>
    <col min="4" max="4" width="1.85546875" style="124" customWidth="1"/>
    <col min="5" max="5" width="28.140625" style="124" customWidth="1"/>
    <col min="6" max="6" width="40.42578125" style="124" customWidth="1"/>
    <col min="7" max="7" width="45.85546875" style="125" customWidth="1"/>
    <col min="8" max="8" width="19.85546875" style="126" customWidth="1"/>
    <col min="9" max="9" width="21.42578125" style="127" customWidth="1"/>
    <col min="10" max="10" width="77.85546875" style="127" customWidth="1"/>
    <col min="11" max="11" width="77.5703125" style="124" customWidth="1"/>
    <col min="12" max="12" width="20.42578125" style="124" customWidth="1"/>
    <col min="13" max="14" width="27" style="124" hidden="1" customWidth="1"/>
    <col min="15" max="16" width="26.140625" style="124" hidden="1" customWidth="1"/>
    <col min="17" max="17" width="23.5703125" style="124" hidden="1" customWidth="1"/>
    <col min="18" max="18" width="31.42578125" style="124" hidden="1" customWidth="1"/>
    <col min="19" max="19" width="28.42578125" style="124" hidden="1" customWidth="1"/>
    <col min="20" max="23" width="15.140625" style="124" hidden="1" customWidth="1"/>
    <col min="24" max="28" width="15.140625" style="124" customWidth="1"/>
    <col min="29" max="32" width="15.140625" style="124" hidden="1" customWidth="1"/>
    <col min="33" max="41" width="15.140625" style="124" customWidth="1"/>
    <col min="42" max="42" width="11.28515625" style="124" customWidth="1"/>
    <col min="43" max="43" width="15.85546875" style="124" customWidth="1"/>
    <col min="44" max="44" width="15.5703125" style="124" customWidth="1"/>
    <col min="45" max="45" width="25.7109375" style="124" customWidth="1"/>
    <col min="46" max="46" width="36" style="124" customWidth="1"/>
    <col min="47" max="48" width="79.85546875" style="126" hidden="1" customWidth="1"/>
    <col min="49" max="50" width="79.85546875" style="126" customWidth="1"/>
    <col min="51" max="54" width="11.42578125" style="124"/>
    <col min="55" max="55" width="11.42578125" style="129"/>
    <col min="56" max="56" width="12.7109375" style="129" bestFit="1" customWidth="1"/>
    <col min="57" max="57" width="11.42578125" style="129"/>
    <col min="58" max="63" width="11.42578125" style="129" customWidth="1"/>
    <col min="64" max="64" width="11.42578125" style="124" customWidth="1"/>
    <col min="65" max="65" width="0" style="124" hidden="1" customWidth="1"/>
    <col min="66" max="251" width="11.42578125" style="124"/>
    <col min="252" max="253" width="0" style="124" hidden="1" customWidth="1"/>
    <col min="254" max="254" width="2" style="124" customWidth="1"/>
    <col min="255" max="255" width="1.85546875" style="124" customWidth="1"/>
    <col min="256" max="256" width="28.140625" style="124" customWidth="1"/>
    <col min="257" max="258" width="52.28515625" style="124" customWidth="1"/>
    <col min="259" max="260" width="29" style="124" customWidth="1"/>
    <col min="261" max="261" width="87" style="124" customWidth="1"/>
    <col min="262" max="262" width="64.85546875" style="124" customWidth="1"/>
    <col min="263" max="263" width="47" style="124" customWidth="1"/>
    <col min="264" max="264" width="30.7109375" style="124" customWidth="1"/>
    <col min="265" max="265" width="30.140625" style="124" customWidth="1"/>
    <col min="266" max="266" width="29.85546875" style="124" customWidth="1"/>
    <col min="267" max="267" width="23.28515625" style="124" customWidth="1"/>
    <col min="268" max="268" width="31.42578125" style="124" customWidth="1"/>
    <col min="269" max="269" width="28.42578125" style="124" customWidth="1"/>
    <col min="270" max="270" width="33.7109375" style="124" customWidth="1"/>
    <col min="271" max="271" width="22.5703125" style="124" customWidth="1"/>
    <col min="272" max="272" width="17.5703125" style="124" customWidth="1"/>
    <col min="273" max="273" width="22.7109375" style="124" customWidth="1"/>
    <col min="274" max="274" width="21.42578125" style="124" customWidth="1"/>
    <col min="275" max="275" width="22" style="124" customWidth="1"/>
    <col min="276" max="276" width="20.28515625" style="124" customWidth="1"/>
    <col min="277" max="277" width="33.42578125" style="124" customWidth="1"/>
    <col min="278" max="278" width="25.42578125" style="124" customWidth="1"/>
    <col min="279" max="279" width="23" style="124" customWidth="1"/>
    <col min="280" max="280" width="18.28515625" style="124" customWidth="1"/>
    <col min="281" max="281" width="21.5703125" style="124" customWidth="1"/>
    <col min="282" max="282" width="15" style="124" customWidth="1"/>
    <col min="283" max="283" width="24.5703125" style="124" customWidth="1"/>
    <col min="284" max="284" width="15.5703125" style="124" customWidth="1"/>
    <col min="285" max="285" width="24.42578125" style="124" customWidth="1"/>
    <col min="286" max="286" width="17.5703125" style="124" customWidth="1"/>
    <col min="287" max="287" width="22.28515625" style="124" customWidth="1"/>
    <col min="288" max="288" width="26.7109375" style="124" customWidth="1"/>
    <col min="289" max="289" width="23.5703125" style="124" customWidth="1"/>
    <col min="290" max="290" width="22.7109375" style="124" customWidth="1"/>
    <col min="291" max="291" width="26.140625" style="124" customWidth="1"/>
    <col min="292" max="293" width="22.5703125" style="124" customWidth="1"/>
    <col min="294" max="294" width="26.5703125" style="124" customWidth="1"/>
    <col min="295" max="297" width="48.42578125" style="124" customWidth="1"/>
    <col min="298" max="306" width="79.85546875" style="124" customWidth="1"/>
    <col min="307" max="311" width="11.42578125" style="124"/>
    <col min="312" max="312" width="12.7109375" style="124" bestFit="1" customWidth="1"/>
    <col min="313" max="313" width="11.42578125" style="124"/>
    <col min="314" max="320" width="11.42578125" style="124" customWidth="1"/>
    <col min="321" max="321" width="0" style="124" hidden="1" customWidth="1"/>
    <col min="322" max="507" width="11.42578125" style="124"/>
    <col min="508" max="509" width="0" style="124" hidden="1" customWidth="1"/>
    <col min="510" max="510" width="2" style="124" customWidth="1"/>
    <col min="511" max="511" width="1.85546875" style="124" customWidth="1"/>
    <col min="512" max="512" width="28.140625" style="124" customWidth="1"/>
    <col min="513" max="514" width="52.28515625" style="124" customWidth="1"/>
    <col min="515" max="516" width="29" style="124" customWidth="1"/>
    <col min="517" max="517" width="87" style="124" customWidth="1"/>
    <col min="518" max="518" width="64.85546875" style="124" customWidth="1"/>
    <col min="519" max="519" width="47" style="124" customWidth="1"/>
    <col min="520" max="520" width="30.7109375" style="124" customWidth="1"/>
    <col min="521" max="521" width="30.140625" style="124" customWidth="1"/>
    <col min="522" max="522" width="29.85546875" style="124" customWidth="1"/>
    <col min="523" max="523" width="23.28515625" style="124" customWidth="1"/>
    <col min="524" max="524" width="31.42578125" style="124" customWidth="1"/>
    <col min="525" max="525" width="28.42578125" style="124" customWidth="1"/>
    <col min="526" max="526" width="33.7109375" style="124" customWidth="1"/>
    <col min="527" max="527" width="22.5703125" style="124" customWidth="1"/>
    <col min="528" max="528" width="17.5703125" style="124" customWidth="1"/>
    <col min="529" max="529" width="22.7109375" style="124" customWidth="1"/>
    <col min="530" max="530" width="21.42578125" style="124" customWidth="1"/>
    <col min="531" max="531" width="22" style="124" customWidth="1"/>
    <col min="532" max="532" width="20.28515625" style="124" customWidth="1"/>
    <col min="533" max="533" width="33.42578125" style="124" customWidth="1"/>
    <col min="534" max="534" width="25.42578125" style="124" customWidth="1"/>
    <col min="535" max="535" width="23" style="124" customWidth="1"/>
    <col min="536" max="536" width="18.28515625" style="124" customWidth="1"/>
    <col min="537" max="537" width="21.5703125" style="124" customWidth="1"/>
    <col min="538" max="538" width="15" style="124" customWidth="1"/>
    <col min="539" max="539" width="24.5703125" style="124" customWidth="1"/>
    <col min="540" max="540" width="15.5703125" style="124" customWidth="1"/>
    <col min="541" max="541" width="24.42578125" style="124" customWidth="1"/>
    <col min="542" max="542" width="17.5703125" style="124" customWidth="1"/>
    <col min="543" max="543" width="22.28515625" style="124" customWidth="1"/>
    <col min="544" max="544" width="26.7109375" style="124" customWidth="1"/>
    <col min="545" max="545" width="23.5703125" style="124" customWidth="1"/>
    <col min="546" max="546" width="22.7109375" style="124" customWidth="1"/>
    <col min="547" max="547" width="26.140625" style="124" customWidth="1"/>
    <col min="548" max="549" width="22.5703125" style="124" customWidth="1"/>
    <col min="550" max="550" width="26.5703125" style="124" customWidth="1"/>
    <col min="551" max="553" width="48.42578125" style="124" customWidth="1"/>
    <col min="554" max="562" width="79.85546875" style="124" customWidth="1"/>
    <col min="563" max="567" width="11.42578125" style="124"/>
    <col min="568" max="568" width="12.7109375" style="124" bestFit="1" customWidth="1"/>
    <col min="569" max="569" width="11.42578125" style="124"/>
    <col min="570" max="576" width="11.42578125" style="124" customWidth="1"/>
    <col min="577" max="577" width="0" style="124" hidden="1" customWidth="1"/>
    <col min="578" max="763" width="11.42578125" style="124"/>
    <col min="764" max="765" width="0" style="124" hidden="1" customWidth="1"/>
    <col min="766" max="766" width="2" style="124" customWidth="1"/>
    <col min="767" max="767" width="1.85546875" style="124" customWidth="1"/>
    <col min="768" max="768" width="28.140625" style="124" customWidth="1"/>
    <col min="769" max="770" width="52.28515625" style="124" customWidth="1"/>
    <col min="771" max="772" width="29" style="124" customWidth="1"/>
    <col min="773" max="773" width="87" style="124" customWidth="1"/>
    <col min="774" max="774" width="64.85546875" style="124" customWidth="1"/>
    <col min="775" max="775" width="47" style="124" customWidth="1"/>
    <col min="776" max="776" width="30.7109375" style="124" customWidth="1"/>
    <col min="777" max="777" width="30.140625" style="124" customWidth="1"/>
    <col min="778" max="778" width="29.85546875" style="124" customWidth="1"/>
    <col min="779" max="779" width="23.28515625" style="124" customWidth="1"/>
    <col min="780" max="780" width="31.42578125" style="124" customWidth="1"/>
    <col min="781" max="781" width="28.42578125" style="124" customWidth="1"/>
    <col min="782" max="782" width="33.7109375" style="124" customWidth="1"/>
    <col min="783" max="783" width="22.5703125" style="124" customWidth="1"/>
    <col min="784" max="784" width="17.5703125" style="124" customWidth="1"/>
    <col min="785" max="785" width="22.7109375" style="124" customWidth="1"/>
    <col min="786" max="786" width="21.42578125" style="124" customWidth="1"/>
    <col min="787" max="787" width="22" style="124" customWidth="1"/>
    <col min="788" max="788" width="20.28515625" style="124" customWidth="1"/>
    <col min="789" max="789" width="33.42578125" style="124" customWidth="1"/>
    <col min="790" max="790" width="25.42578125" style="124" customWidth="1"/>
    <col min="791" max="791" width="23" style="124" customWidth="1"/>
    <col min="792" max="792" width="18.28515625" style="124" customWidth="1"/>
    <col min="793" max="793" width="21.5703125" style="124" customWidth="1"/>
    <col min="794" max="794" width="15" style="124" customWidth="1"/>
    <col min="795" max="795" width="24.5703125" style="124" customWidth="1"/>
    <col min="796" max="796" width="15.5703125" style="124" customWidth="1"/>
    <col min="797" max="797" width="24.42578125" style="124" customWidth="1"/>
    <col min="798" max="798" width="17.5703125" style="124" customWidth="1"/>
    <col min="799" max="799" width="22.28515625" style="124" customWidth="1"/>
    <col min="800" max="800" width="26.7109375" style="124" customWidth="1"/>
    <col min="801" max="801" width="23.5703125" style="124" customWidth="1"/>
    <col min="802" max="802" width="22.7109375" style="124" customWidth="1"/>
    <col min="803" max="803" width="26.140625" style="124" customWidth="1"/>
    <col min="804" max="805" width="22.5703125" style="124" customWidth="1"/>
    <col min="806" max="806" width="26.5703125" style="124" customWidth="1"/>
    <col min="807" max="809" width="48.42578125" style="124" customWidth="1"/>
    <col min="810" max="818" width="79.85546875" style="124" customWidth="1"/>
    <col min="819" max="823" width="11.42578125" style="124"/>
    <col min="824" max="824" width="12.7109375" style="124" bestFit="1" customWidth="1"/>
    <col min="825" max="825" width="11.42578125" style="124"/>
    <col min="826" max="832" width="11.42578125" style="124" customWidth="1"/>
    <col min="833" max="833" width="0" style="124" hidden="1" customWidth="1"/>
    <col min="834" max="1019" width="11.42578125" style="124"/>
    <col min="1020" max="1021" width="0" style="124" hidden="1" customWidth="1"/>
    <col min="1022" max="1022" width="2" style="124" customWidth="1"/>
    <col min="1023" max="1023" width="1.85546875" style="124" customWidth="1"/>
    <col min="1024" max="1024" width="28.140625" style="124" customWidth="1"/>
    <col min="1025" max="1026" width="52.28515625" style="124" customWidth="1"/>
    <col min="1027" max="1028" width="29" style="124" customWidth="1"/>
    <col min="1029" max="1029" width="87" style="124" customWidth="1"/>
    <col min="1030" max="1030" width="64.85546875" style="124" customWidth="1"/>
    <col min="1031" max="1031" width="47" style="124" customWidth="1"/>
    <col min="1032" max="1032" width="30.7109375" style="124" customWidth="1"/>
    <col min="1033" max="1033" width="30.140625" style="124" customWidth="1"/>
    <col min="1034" max="1034" width="29.85546875" style="124" customWidth="1"/>
    <col min="1035" max="1035" width="23.28515625" style="124" customWidth="1"/>
    <col min="1036" max="1036" width="31.42578125" style="124" customWidth="1"/>
    <col min="1037" max="1037" width="28.42578125" style="124" customWidth="1"/>
    <col min="1038" max="1038" width="33.7109375" style="124" customWidth="1"/>
    <col min="1039" max="1039" width="22.5703125" style="124" customWidth="1"/>
    <col min="1040" max="1040" width="17.5703125" style="124" customWidth="1"/>
    <col min="1041" max="1041" width="22.7109375" style="124" customWidth="1"/>
    <col min="1042" max="1042" width="21.42578125" style="124" customWidth="1"/>
    <col min="1043" max="1043" width="22" style="124" customWidth="1"/>
    <col min="1044" max="1044" width="20.28515625" style="124" customWidth="1"/>
    <col min="1045" max="1045" width="33.42578125" style="124" customWidth="1"/>
    <col min="1046" max="1046" width="25.42578125" style="124" customWidth="1"/>
    <col min="1047" max="1047" width="23" style="124" customWidth="1"/>
    <col min="1048" max="1048" width="18.28515625" style="124" customWidth="1"/>
    <col min="1049" max="1049" width="21.5703125" style="124" customWidth="1"/>
    <col min="1050" max="1050" width="15" style="124" customWidth="1"/>
    <col min="1051" max="1051" width="24.5703125" style="124" customWidth="1"/>
    <col min="1052" max="1052" width="15.5703125" style="124" customWidth="1"/>
    <col min="1053" max="1053" width="24.42578125" style="124" customWidth="1"/>
    <col min="1054" max="1054" width="17.5703125" style="124" customWidth="1"/>
    <col min="1055" max="1055" width="22.28515625" style="124" customWidth="1"/>
    <col min="1056" max="1056" width="26.7109375" style="124" customWidth="1"/>
    <col min="1057" max="1057" width="23.5703125" style="124" customWidth="1"/>
    <col min="1058" max="1058" width="22.7109375" style="124" customWidth="1"/>
    <col min="1059" max="1059" width="26.140625" style="124" customWidth="1"/>
    <col min="1060" max="1061" width="22.5703125" style="124" customWidth="1"/>
    <col min="1062" max="1062" width="26.5703125" style="124" customWidth="1"/>
    <col min="1063" max="1065" width="48.42578125" style="124" customWidth="1"/>
    <col min="1066" max="1074" width="79.85546875" style="124" customWidth="1"/>
    <col min="1075" max="1079" width="11.42578125" style="124"/>
    <col min="1080" max="1080" width="12.7109375" style="124" bestFit="1" customWidth="1"/>
    <col min="1081" max="1081" width="11.42578125" style="124"/>
    <col min="1082" max="1088" width="11.42578125" style="124" customWidth="1"/>
    <col min="1089" max="1089" width="0" style="124" hidden="1" customWidth="1"/>
    <col min="1090" max="1275" width="11.42578125" style="124"/>
    <col min="1276" max="1277" width="0" style="124" hidden="1" customWidth="1"/>
    <col min="1278" max="1278" width="2" style="124" customWidth="1"/>
    <col min="1279" max="1279" width="1.85546875" style="124" customWidth="1"/>
    <col min="1280" max="1280" width="28.140625" style="124" customWidth="1"/>
    <col min="1281" max="1282" width="52.28515625" style="124" customWidth="1"/>
    <col min="1283" max="1284" width="29" style="124" customWidth="1"/>
    <col min="1285" max="1285" width="87" style="124" customWidth="1"/>
    <col min="1286" max="1286" width="64.85546875" style="124" customWidth="1"/>
    <col min="1287" max="1287" width="47" style="124" customWidth="1"/>
    <col min="1288" max="1288" width="30.7109375" style="124" customWidth="1"/>
    <col min="1289" max="1289" width="30.140625" style="124" customWidth="1"/>
    <col min="1290" max="1290" width="29.85546875" style="124" customWidth="1"/>
    <col min="1291" max="1291" width="23.28515625" style="124" customWidth="1"/>
    <col min="1292" max="1292" width="31.42578125" style="124" customWidth="1"/>
    <col min="1293" max="1293" width="28.42578125" style="124" customWidth="1"/>
    <col min="1294" max="1294" width="33.7109375" style="124" customWidth="1"/>
    <col min="1295" max="1295" width="22.5703125" style="124" customWidth="1"/>
    <col min="1296" max="1296" width="17.5703125" style="124" customWidth="1"/>
    <col min="1297" max="1297" width="22.7109375" style="124" customWidth="1"/>
    <col min="1298" max="1298" width="21.42578125" style="124" customWidth="1"/>
    <col min="1299" max="1299" width="22" style="124" customWidth="1"/>
    <col min="1300" max="1300" width="20.28515625" style="124" customWidth="1"/>
    <col min="1301" max="1301" width="33.42578125" style="124" customWidth="1"/>
    <col min="1302" max="1302" width="25.42578125" style="124" customWidth="1"/>
    <col min="1303" max="1303" width="23" style="124" customWidth="1"/>
    <col min="1304" max="1304" width="18.28515625" style="124" customWidth="1"/>
    <col min="1305" max="1305" width="21.5703125" style="124" customWidth="1"/>
    <col min="1306" max="1306" width="15" style="124" customWidth="1"/>
    <col min="1307" max="1307" width="24.5703125" style="124" customWidth="1"/>
    <col min="1308" max="1308" width="15.5703125" style="124" customWidth="1"/>
    <col min="1309" max="1309" width="24.42578125" style="124" customWidth="1"/>
    <col min="1310" max="1310" width="17.5703125" style="124" customWidth="1"/>
    <col min="1311" max="1311" width="22.28515625" style="124" customWidth="1"/>
    <col min="1312" max="1312" width="26.7109375" style="124" customWidth="1"/>
    <col min="1313" max="1313" width="23.5703125" style="124" customWidth="1"/>
    <col min="1314" max="1314" width="22.7109375" style="124" customWidth="1"/>
    <col min="1315" max="1315" width="26.140625" style="124" customWidth="1"/>
    <col min="1316" max="1317" width="22.5703125" style="124" customWidth="1"/>
    <col min="1318" max="1318" width="26.5703125" style="124" customWidth="1"/>
    <col min="1319" max="1321" width="48.42578125" style="124" customWidth="1"/>
    <col min="1322" max="1330" width="79.85546875" style="124" customWidth="1"/>
    <col min="1331" max="1335" width="11.42578125" style="124"/>
    <col min="1336" max="1336" width="12.7109375" style="124" bestFit="1" customWidth="1"/>
    <col min="1337" max="1337" width="11.42578125" style="124"/>
    <col min="1338" max="1344" width="11.42578125" style="124" customWidth="1"/>
    <col min="1345" max="1345" width="0" style="124" hidden="1" customWidth="1"/>
    <col min="1346" max="1531" width="11.42578125" style="124"/>
    <col min="1532" max="1533" width="0" style="124" hidden="1" customWidth="1"/>
    <col min="1534" max="1534" width="2" style="124" customWidth="1"/>
    <col min="1535" max="1535" width="1.85546875" style="124" customWidth="1"/>
    <col min="1536" max="1536" width="28.140625" style="124" customWidth="1"/>
    <col min="1537" max="1538" width="52.28515625" style="124" customWidth="1"/>
    <col min="1539" max="1540" width="29" style="124" customWidth="1"/>
    <col min="1541" max="1541" width="87" style="124" customWidth="1"/>
    <col min="1542" max="1542" width="64.85546875" style="124" customWidth="1"/>
    <col min="1543" max="1543" width="47" style="124" customWidth="1"/>
    <col min="1544" max="1544" width="30.7109375" style="124" customWidth="1"/>
    <col min="1545" max="1545" width="30.140625" style="124" customWidth="1"/>
    <col min="1546" max="1546" width="29.85546875" style="124" customWidth="1"/>
    <col min="1547" max="1547" width="23.28515625" style="124" customWidth="1"/>
    <col min="1548" max="1548" width="31.42578125" style="124" customWidth="1"/>
    <col min="1549" max="1549" width="28.42578125" style="124" customWidth="1"/>
    <col min="1550" max="1550" width="33.7109375" style="124" customWidth="1"/>
    <col min="1551" max="1551" width="22.5703125" style="124" customWidth="1"/>
    <col min="1552" max="1552" width="17.5703125" style="124" customWidth="1"/>
    <col min="1553" max="1553" width="22.7109375" style="124" customWidth="1"/>
    <col min="1554" max="1554" width="21.42578125" style="124" customWidth="1"/>
    <col min="1555" max="1555" width="22" style="124" customWidth="1"/>
    <col min="1556" max="1556" width="20.28515625" style="124" customWidth="1"/>
    <col min="1557" max="1557" width="33.42578125" style="124" customWidth="1"/>
    <col min="1558" max="1558" width="25.42578125" style="124" customWidth="1"/>
    <col min="1559" max="1559" width="23" style="124" customWidth="1"/>
    <col min="1560" max="1560" width="18.28515625" style="124" customWidth="1"/>
    <col min="1561" max="1561" width="21.5703125" style="124" customWidth="1"/>
    <col min="1562" max="1562" width="15" style="124" customWidth="1"/>
    <col min="1563" max="1563" width="24.5703125" style="124" customWidth="1"/>
    <col min="1564" max="1564" width="15.5703125" style="124" customWidth="1"/>
    <col min="1565" max="1565" width="24.42578125" style="124" customWidth="1"/>
    <col min="1566" max="1566" width="17.5703125" style="124" customWidth="1"/>
    <col min="1567" max="1567" width="22.28515625" style="124" customWidth="1"/>
    <col min="1568" max="1568" width="26.7109375" style="124" customWidth="1"/>
    <col min="1569" max="1569" width="23.5703125" style="124" customWidth="1"/>
    <col min="1570" max="1570" width="22.7109375" style="124" customWidth="1"/>
    <col min="1571" max="1571" width="26.140625" style="124" customWidth="1"/>
    <col min="1572" max="1573" width="22.5703125" style="124" customWidth="1"/>
    <col min="1574" max="1574" width="26.5703125" style="124" customWidth="1"/>
    <col min="1575" max="1577" width="48.42578125" style="124" customWidth="1"/>
    <col min="1578" max="1586" width="79.85546875" style="124" customWidth="1"/>
    <col min="1587" max="1591" width="11.42578125" style="124"/>
    <col min="1592" max="1592" width="12.7109375" style="124" bestFit="1" customWidth="1"/>
    <col min="1593" max="1593" width="11.42578125" style="124"/>
    <col min="1594" max="1600" width="11.42578125" style="124" customWidth="1"/>
    <col min="1601" max="1601" width="0" style="124" hidden="1" customWidth="1"/>
    <col min="1602" max="1787" width="11.42578125" style="124"/>
    <col min="1788" max="1789" width="0" style="124" hidden="1" customWidth="1"/>
    <col min="1790" max="1790" width="2" style="124" customWidth="1"/>
    <col min="1791" max="1791" width="1.85546875" style="124" customWidth="1"/>
    <col min="1792" max="1792" width="28.140625" style="124" customWidth="1"/>
    <col min="1793" max="1794" width="52.28515625" style="124" customWidth="1"/>
    <col min="1795" max="1796" width="29" style="124" customWidth="1"/>
    <col min="1797" max="1797" width="87" style="124" customWidth="1"/>
    <col min="1798" max="1798" width="64.85546875" style="124" customWidth="1"/>
    <col min="1799" max="1799" width="47" style="124" customWidth="1"/>
    <col min="1800" max="1800" width="30.7109375" style="124" customWidth="1"/>
    <col min="1801" max="1801" width="30.140625" style="124" customWidth="1"/>
    <col min="1802" max="1802" width="29.85546875" style="124" customWidth="1"/>
    <col min="1803" max="1803" width="23.28515625" style="124" customWidth="1"/>
    <col min="1804" max="1804" width="31.42578125" style="124" customWidth="1"/>
    <col min="1805" max="1805" width="28.42578125" style="124" customWidth="1"/>
    <col min="1806" max="1806" width="33.7109375" style="124" customWidth="1"/>
    <col min="1807" max="1807" width="22.5703125" style="124" customWidth="1"/>
    <col min="1808" max="1808" width="17.5703125" style="124" customWidth="1"/>
    <col min="1809" max="1809" width="22.7109375" style="124" customWidth="1"/>
    <col min="1810" max="1810" width="21.42578125" style="124" customWidth="1"/>
    <col min="1811" max="1811" width="22" style="124" customWidth="1"/>
    <col min="1812" max="1812" width="20.28515625" style="124" customWidth="1"/>
    <col min="1813" max="1813" width="33.42578125" style="124" customWidth="1"/>
    <col min="1814" max="1814" width="25.42578125" style="124" customWidth="1"/>
    <col min="1815" max="1815" width="23" style="124" customWidth="1"/>
    <col min="1816" max="1816" width="18.28515625" style="124" customWidth="1"/>
    <col min="1817" max="1817" width="21.5703125" style="124" customWidth="1"/>
    <col min="1818" max="1818" width="15" style="124" customWidth="1"/>
    <col min="1819" max="1819" width="24.5703125" style="124" customWidth="1"/>
    <col min="1820" max="1820" width="15.5703125" style="124" customWidth="1"/>
    <col min="1821" max="1821" width="24.42578125" style="124" customWidth="1"/>
    <col min="1822" max="1822" width="17.5703125" style="124" customWidth="1"/>
    <col min="1823" max="1823" width="22.28515625" style="124" customWidth="1"/>
    <col min="1824" max="1824" width="26.7109375" style="124" customWidth="1"/>
    <col min="1825" max="1825" width="23.5703125" style="124" customWidth="1"/>
    <col min="1826" max="1826" width="22.7109375" style="124" customWidth="1"/>
    <col min="1827" max="1827" width="26.140625" style="124" customWidth="1"/>
    <col min="1828" max="1829" width="22.5703125" style="124" customWidth="1"/>
    <col min="1830" max="1830" width="26.5703125" style="124" customWidth="1"/>
    <col min="1831" max="1833" width="48.42578125" style="124" customWidth="1"/>
    <col min="1834" max="1842" width="79.85546875" style="124" customWidth="1"/>
    <col min="1843" max="1847" width="11.42578125" style="124"/>
    <col min="1848" max="1848" width="12.7109375" style="124" bestFit="1" customWidth="1"/>
    <col min="1849" max="1849" width="11.42578125" style="124"/>
    <col min="1850" max="1856" width="11.42578125" style="124" customWidth="1"/>
    <col min="1857" max="1857" width="0" style="124" hidden="1" customWidth="1"/>
    <col min="1858" max="2043" width="11.42578125" style="124"/>
    <col min="2044" max="2045" width="0" style="124" hidden="1" customWidth="1"/>
    <col min="2046" max="2046" width="2" style="124" customWidth="1"/>
    <col min="2047" max="2047" width="1.85546875" style="124" customWidth="1"/>
    <col min="2048" max="2048" width="28.140625" style="124" customWidth="1"/>
    <col min="2049" max="2050" width="52.28515625" style="124" customWidth="1"/>
    <col min="2051" max="2052" width="29" style="124" customWidth="1"/>
    <col min="2053" max="2053" width="87" style="124" customWidth="1"/>
    <col min="2054" max="2054" width="64.85546875" style="124" customWidth="1"/>
    <col min="2055" max="2055" width="47" style="124" customWidth="1"/>
    <col min="2056" max="2056" width="30.7109375" style="124" customWidth="1"/>
    <col min="2057" max="2057" width="30.140625" style="124" customWidth="1"/>
    <col min="2058" max="2058" width="29.85546875" style="124" customWidth="1"/>
    <col min="2059" max="2059" width="23.28515625" style="124" customWidth="1"/>
    <col min="2060" max="2060" width="31.42578125" style="124" customWidth="1"/>
    <col min="2061" max="2061" width="28.42578125" style="124" customWidth="1"/>
    <col min="2062" max="2062" width="33.7109375" style="124" customWidth="1"/>
    <col min="2063" max="2063" width="22.5703125" style="124" customWidth="1"/>
    <col min="2064" max="2064" width="17.5703125" style="124" customWidth="1"/>
    <col min="2065" max="2065" width="22.7109375" style="124" customWidth="1"/>
    <col min="2066" max="2066" width="21.42578125" style="124" customWidth="1"/>
    <col min="2067" max="2067" width="22" style="124" customWidth="1"/>
    <col min="2068" max="2068" width="20.28515625" style="124" customWidth="1"/>
    <col min="2069" max="2069" width="33.42578125" style="124" customWidth="1"/>
    <col min="2070" max="2070" width="25.42578125" style="124" customWidth="1"/>
    <col min="2071" max="2071" width="23" style="124" customWidth="1"/>
    <col min="2072" max="2072" width="18.28515625" style="124" customWidth="1"/>
    <col min="2073" max="2073" width="21.5703125" style="124" customWidth="1"/>
    <col min="2074" max="2074" width="15" style="124" customWidth="1"/>
    <col min="2075" max="2075" width="24.5703125" style="124" customWidth="1"/>
    <col min="2076" max="2076" width="15.5703125" style="124" customWidth="1"/>
    <col min="2077" max="2077" width="24.42578125" style="124" customWidth="1"/>
    <col min="2078" max="2078" width="17.5703125" style="124" customWidth="1"/>
    <col min="2079" max="2079" width="22.28515625" style="124" customWidth="1"/>
    <col min="2080" max="2080" width="26.7109375" style="124" customWidth="1"/>
    <col min="2081" max="2081" width="23.5703125" style="124" customWidth="1"/>
    <col min="2082" max="2082" width="22.7109375" style="124" customWidth="1"/>
    <col min="2083" max="2083" width="26.140625" style="124" customWidth="1"/>
    <col min="2084" max="2085" width="22.5703125" style="124" customWidth="1"/>
    <col min="2086" max="2086" width="26.5703125" style="124" customWidth="1"/>
    <col min="2087" max="2089" width="48.42578125" style="124" customWidth="1"/>
    <col min="2090" max="2098" width="79.85546875" style="124" customWidth="1"/>
    <col min="2099" max="2103" width="11.42578125" style="124"/>
    <col min="2104" max="2104" width="12.7109375" style="124" bestFit="1" customWidth="1"/>
    <col min="2105" max="2105" width="11.42578125" style="124"/>
    <col min="2106" max="2112" width="11.42578125" style="124" customWidth="1"/>
    <col min="2113" max="2113" width="0" style="124" hidden="1" customWidth="1"/>
    <col min="2114" max="2299" width="11.42578125" style="124"/>
    <col min="2300" max="2301" width="0" style="124" hidden="1" customWidth="1"/>
    <col min="2302" max="2302" width="2" style="124" customWidth="1"/>
    <col min="2303" max="2303" width="1.85546875" style="124" customWidth="1"/>
    <col min="2304" max="2304" width="28.140625" style="124" customWidth="1"/>
    <col min="2305" max="2306" width="52.28515625" style="124" customWidth="1"/>
    <col min="2307" max="2308" width="29" style="124" customWidth="1"/>
    <col min="2309" max="2309" width="87" style="124" customWidth="1"/>
    <col min="2310" max="2310" width="64.85546875" style="124" customWidth="1"/>
    <col min="2311" max="2311" width="47" style="124" customWidth="1"/>
    <col min="2312" max="2312" width="30.7109375" style="124" customWidth="1"/>
    <col min="2313" max="2313" width="30.140625" style="124" customWidth="1"/>
    <col min="2314" max="2314" width="29.85546875" style="124" customWidth="1"/>
    <col min="2315" max="2315" width="23.28515625" style="124" customWidth="1"/>
    <col min="2316" max="2316" width="31.42578125" style="124" customWidth="1"/>
    <col min="2317" max="2317" width="28.42578125" style="124" customWidth="1"/>
    <col min="2318" max="2318" width="33.7109375" style="124" customWidth="1"/>
    <col min="2319" max="2319" width="22.5703125" style="124" customWidth="1"/>
    <col min="2320" max="2320" width="17.5703125" style="124" customWidth="1"/>
    <col min="2321" max="2321" width="22.7109375" style="124" customWidth="1"/>
    <col min="2322" max="2322" width="21.42578125" style="124" customWidth="1"/>
    <col min="2323" max="2323" width="22" style="124" customWidth="1"/>
    <col min="2324" max="2324" width="20.28515625" style="124" customWidth="1"/>
    <col min="2325" max="2325" width="33.42578125" style="124" customWidth="1"/>
    <col min="2326" max="2326" width="25.42578125" style="124" customWidth="1"/>
    <col min="2327" max="2327" width="23" style="124" customWidth="1"/>
    <col min="2328" max="2328" width="18.28515625" style="124" customWidth="1"/>
    <col min="2329" max="2329" width="21.5703125" style="124" customWidth="1"/>
    <col min="2330" max="2330" width="15" style="124" customWidth="1"/>
    <col min="2331" max="2331" width="24.5703125" style="124" customWidth="1"/>
    <col min="2332" max="2332" width="15.5703125" style="124" customWidth="1"/>
    <col min="2333" max="2333" width="24.42578125" style="124" customWidth="1"/>
    <col min="2334" max="2334" width="17.5703125" style="124" customWidth="1"/>
    <col min="2335" max="2335" width="22.28515625" style="124" customWidth="1"/>
    <col min="2336" max="2336" width="26.7109375" style="124" customWidth="1"/>
    <col min="2337" max="2337" width="23.5703125" style="124" customWidth="1"/>
    <col min="2338" max="2338" width="22.7109375" style="124" customWidth="1"/>
    <col min="2339" max="2339" width="26.140625" style="124" customWidth="1"/>
    <col min="2340" max="2341" width="22.5703125" style="124" customWidth="1"/>
    <col min="2342" max="2342" width="26.5703125" style="124" customWidth="1"/>
    <col min="2343" max="2345" width="48.42578125" style="124" customWidth="1"/>
    <col min="2346" max="2354" width="79.85546875" style="124" customWidth="1"/>
    <col min="2355" max="2359" width="11.42578125" style="124"/>
    <col min="2360" max="2360" width="12.7109375" style="124" bestFit="1" customWidth="1"/>
    <col min="2361" max="2361" width="11.42578125" style="124"/>
    <col min="2362" max="2368" width="11.42578125" style="124" customWidth="1"/>
    <col min="2369" max="2369" width="0" style="124" hidden="1" customWidth="1"/>
    <col min="2370" max="2555" width="11.42578125" style="124"/>
    <col min="2556" max="2557" width="0" style="124" hidden="1" customWidth="1"/>
    <col min="2558" max="2558" width="2" style="124" customWidth="1"/>
    <col min="2559" max="2559" width="1.85546875" style="124" customWidth="1"/>
    <col min="2560" max="2560" width="28.140625" style="124" customWidth="1"/>
    <col min="2561" max="2562" width="52.28515625" style="124" customWidth="1"/>
    <col min="2563" max="2564" width="29" style="124" customWidth="1"/>
    <col min="2565" max="2565" width="87" style="124" customWidth="1"/>
    <col min="2566" max="2566" width="64.85546875" style="124" customWidth="1"/>
    <col min="2567" max="2567" width="47" style="124" customWidth="1"/>
    <col min="2568" max="2568" width="30.7109375" style="124" customWidth="1"/>
    <col min="2569" max="2569" width="30.140625" style="124" customWidth="1"/>
    <col min="2570" max="2570" width="29.85546875" style="124" customWidth="1"/>
    <col min="2571" max="2571" width="23.28515625" style="124" customWidth="1"/>
    <col min="2572" max="2572" width="31.42578125" style="124" customWidth="1"/>
    <col min="2573" max="2573" width="28.42578125" style="124" customWidth="1"/>
    <col min="2574" max="2574" width="33.7109375" style="124" customWidth="1"/>
    <col min="2575" max="2575" width="22.5703125" style="124" customWidth="1"/>
    <col min="2576" max="2576" width="17.5703125" style="124" customWidth="1"/>
    <col min="2577" max="2577" width="22.7109375" style="124" customWidth="1"/>
    <col min="2578" max="2578" width="21.42578125" style="124" customWidth="1"/>
    <col min="2579" max="2579" width="22" style="124" customWidth="1"/>
    <col min="2580" max="2580" width="20.28515625" style="124" customWidth="1"/>
    <col min="2581" max="2581" width="33.42578125" style="124" customWidth="1"/>
    <col min="2582" max="2582" width="25.42578125" style="124" customWidth="1"/>
    <col min="2583" max="2583" width="23" style="124" customWidth="1"/>
    <col min="2584" max="2584" width="18.28515625" style="124" customWidth="1"/>
    <col min="2585" max="2585" width="21.5703125" style="124" customWidth="1"/>
    <col min="2586" max="2586" width="15" style="124" customWidth="1"/>
    <col min="2587" max="2587" width="24.5703125" style="124" customWidth="1"/>
    <col min="2588" max="2588" width="15.5703125" style="124" customWidth="1"/>
    <col min="2589" max="2589" width="24.42578125" style="124" customWidth="1"/>
    <col min="2590" max="2590" width="17.5703125" style="124" customWidth="1"/>
    <col min="2591" max="2591" width="22.28515625" style="124" customWidth="1"/>
    <col min="2592" max="2592" width="26.7109375" style="124" customWidth="1"/>
    <col min="2593" max="2593" width="23.5703125" style="124" customWidth="1"/>
    <col min="2594" max="2594" width="22.7109375" style="124" customWidth="1"/>
    <col min="2595" max="2595" width="26.140625" style="124" customWidth="1"/>
    <col min="2596" max="2597" width="22.5703125" style="124" customWidth="1"/>
    <col min="2598" max="2598" width="26.5703125" style="124" customWidth="1"/>
    <col min="2599" max="2601" width="48.42578125" style="124" customWidth="1"/>
    <col min="2602" max="2610" width="79.85546875" style="124" customWidth="1"/>
    <col min="2611" max="2615" width="11.42578125" style="124"/>
    <col min="2616" max="2616" width="12.7109375" style="124" bestFit="1" customWidth="1"/>
    <col min="2617" max="2617" width="11.42578125" style="124"/>
    <col min="2618" max="2624" width="11.42578125" style="124" customWidth="1"/>
    <col min="2625" max="2625" width="0" style="124" hidden="1" customWidth="1"/>
    <col min="2626" max="2811" width="11.42578125" style="124"/>
    <col min="2812" max="2813" width="0" style="124" hidden="1" customWidth="1"/>
    <col min="2814" max="2814" width="2" style="124" customWidth="1"/>
    <col min="2815" max="2815" width="1.85546875" style="124" customWidth="1"/>
    <col min="2816" max="2816" width="28.140625" style="124" customWidth="1"/>
    <col min="2817" max="2818" width="52.28515625" style="124" customWidth="1"/>
    <col min="2819" max="2820" width="29" style="124" customWidth="1"/>
    <col min="2821" max="2821" width="87" style="124" customWidth="1"/>
    <col min="2822" max="2822" width="64.85546875" style="124" customWidth="1"/>
    <col min="2823" max="2823" width="47" style="124" customWidth="1"/>
    <col min="2824" max="2824" width="30.7109375" style="124" customWidth="1"/>
    <col min="2825" max="2825" width="30.140625" style="124" customWidth="1"/>
    <col min="2826" max="2826" width="29.85546875" style="124" customWidth="1"/>
    <col min="2827" max="2827" width="23.28515625" style="124" customWidth="1"/>
    <col min="2828" max="2828" width="31.42578125" style="124" customWidth="1"/>
    <col min="2829" max="2829" width="28.42578125" style="124" customWidth="1"/>
    <col min="2830" max="2830" width="33.7109375" style="124" customWidth="1"/>
    <col min="2831" max="2831" width="22.5703125" style="124" customWidth="1"/>
    <col min="2832" max="2832" width="17.5703125" style="124" customWidth="1"/>
    <col min="2833" max="2833" width="22.7109375" style="124" customWidth="1"/>
    <col min="2834" max="2834" width="21.42578125" style="124" customWidth="1"/>
    <col min="2835" max="2835" width="22" style="124" customWidth="1"/>
    <col min="2836" max="2836" width="20.28515625" style="124" customWidth="1"/>
    <col min="2837" max="2837" width="33.42578125" style="124" customWidth="1"/>
    <col min="2838" max="2838" width="25.42578125" style="124" customWidth="1"/>
    <col min="2839" max="2839" width="23" style="124" customWidth="1"/>
    <col min="2840" max="2840" width="18.28515625" style="124" customWidth="1"/>
    <col min="2841" max="2841" width="21.5703125" style="124" customWidth="1"/>
    <col min="2842" max="2842" width="15" style="124" customWidth="1"/>
    <col min="2843" max="2843" width="24.5703125" style="124" customWidth="1"/>
    <col min="2844" max="2844" width="15.5703125" style="124" customWidth="1"/>
    <col min="2845" max="2845" width="24.42578125" style="124" customWidth="1"/>
    <col min="2846" max="2846" width="17.5703125" style="124" customWidth="1"/>
    <col min="2847" max="2847" width="22.28515625" style="124" customWidth="1"/>
    <col min="2848" max="2848" width="26.7109375" style="124" customWidth="1"/>
    <col min="2849" max="2849" width="23.5703125" style="124" customWidth="1"/>
    <col min="2850" max="2850" width="22.7109375" style="124" customWidth="1"/>
    <col min="2851" max="2851" width="26.140625" style="124" customWidth="1"/>
    <col min="2852" max="2853" width="22.5703125" style="124" customWidth="1"/>
    <col min="2854" max="2854" width="26.5703125" style="124" customWidth="1"/>
    <col min="2855" max="2857" width="48.42578125" style="124" customWidth="1"/>
    <col min="2858" max="2866" width="79.85546875" style="124" customWidth="1"/>
    <col min="2867" max="2871" width="11.42578125" style="124"/>
    <col min="2872" max="2872" width="12.7109375" style="124" bestFit="1" customWidth="1"/>
    <col min="2873" max="2873" width="11.42578125" style="124"/>
    <col min="2874" max="2880" width="11.42578125" style="124" customWidth="1"/>
    <col min="2881" max="2881" width="0" style="124" hidden="1" customWidth="1"/>
    <col min="2882" max="3067" width="11.42578125" style="124"/>
    <col min="3068" max="3069" width="0" style="124" hidden="1" customWidth="1"/>
    <col min="3070" max="3070" width="2" style="124" customWidth="1"/>
    <col min="3071" max="3071" width="1.85546875" style="124" customWidth="1"/>
    <col min="3072" max="3072" width="28.140625" style="124" customWidth="1"/>
    <col min="3073" max="3074" width="52.28515625" style="124" customWidth="1"/>
    <col min="3075" max="3076" width="29" style="124" customWidth="1"/>
    <col min="3077" max="3077" width="87" style="124" customWidth="1"/>
    <col min="3078" max="3078" width="64.85546875" style="124" customWidth="1"/>
    <col min="3079" max="3079" width="47" style="124" customWidth="1"/>
    <col min="3080" max="3080" width="30.7109375" style="124" customWidth="1"/>
    <col min="3081" max="3081" width="30.140625" style="124" customWidth="1"/>
    <col min="3082" max="3082" width="29.85546875" style="124" customWidth="1"/>
    <col min="3083" max="3083" width="23.28515625" style="124" customWidth="1"/>
    <col min="3084" max="3084" width="31.42578125" style="124" customWidth="1"/>
    <col min="3085" max="3085" width="28.42578125" style="124" customWidth="1"/>
    <col min="3086" max="3086" width="33.7109375" style="124" customWidth="1"/>
    <col min="3087" max="3087" width="22.5703125" style="124" customWidth="1"/>
    <col min="3088" max="3088" width="17.5703125" style="124" customWidth="1"/>
    <col min="3089" max="3089" width="22.7109375" style="124" customWidth="1"/>
    <col min="3090" max="3090" width="21.42578125" style="124" customWidth="1"/>
    <col min="3091" max="3091" width="22" style="124" customWidth="1"/>
    <col min="3092" max="3092" width="20.28515625" style="124" customWidth="1"/>
    <col min="3093" max="3093" width="33.42578125" style="124" customWidth="1"/>
    <col min="3094" max="3094" width="25.42578125" style="124" customWidth="1"/>
    <col min="3095" max="3095" width="23" style="124" customWidth="1"/>
    <col min="3096" max="3096" width="18.28515625" style="124" customWidth="1"/>
    <col min="3097" max="3097" width="21.5703125" style="124" customWidth="1"/>
    <col min="3098" max="3098" width="15" style="124" customWidth="1"/>
    <col min="3099" max="3099" width="24.5703125" style="124" customWidth="1"/>
    <col min="3100" max="3100" width="15.5703125" style="124" customWidth="1"/>
    <col min="3101" max="3101" width="24.42578125" style="124" customWidth="1"/>
    <col min="3102" max="3102" width="17.5703125" style="124" customWidth="1"/>
    <col min="3103" max="3103" width="22.28515625" style="124" customWidth="1"/>
    <col min="3104" max="3104" width="26.7109375" style="124" customWidth="1"/>
    <col min="3105" max="3105" width="23.5703125" style="124" customWidth="1"/>
    <col min="3106" max="3106" width="22.7109375" style="124" customWidth="1"/>
    <col min="3107" max="3107" width="26.140625" style="124" customWidth="1"/>
    <col min="3108" max="3109" width="22.5703125" style="124" customWidth="1"/>
    <col min="3110" max="3110" width="26.5703125" style="124" customWidth="1"/>
    <col min="3111" max="3113" width="48.42578125" style="124" customWidth="1"/>
    <col min="3114" max="3122" width="79.85546875" style="124" customWidth="1"/>
    <col min="3123" max="3127" width="11.42578125" style="124"/>
    <col min="3128" max="3128" width="12.7109375" style="124" bestFit="1" customWidth="1"/>
    <col min="3129" max="3129" width="11.42578125" style="124"/>
    <col min="3130" max="3136" width="11.42578125" style="124" customWidth="1"/>
    <col min="3137" max="3137" width="0" style="124" hidden="1" customWidth="1"/>
    <col min="3138" max="3323" width="11.42578125" style="124"/>
    <col min="3324" max="3325" width="0" style="124" hidden="1" customWidth="1"/>
    <col min="3326" max="3326" width="2" style="124" customWidth="1"/>
    <col min="3327" max="3327" width="1.85546875" style="124" customWidth="1"/>
    <col min="3328" max="3328" width="28.140625" style="124" customWidth="1"/>
    <col min="3329" max="3330" width="52.28515625" style="124" customWidth="1"/>
    <col min="3331" max="3332" width="29" style="124" customWidth="1"/>
    <col min="3333" max="3333" width="87" style="124" customWidth="1"/>
    <col min="3334" max="3334" width="64.85546875" style="124" customWidth="1"/>
    <col min="3335" max="3335" width="47" style="124" customWidth="1"/>
    <col min="3336" max="3336" width="30.7109375" style="124" customWidth="1"/>
    <col min="3337" max="3337" width="30.140625" style="124" customWidth="1"/>
    <col min="3338" max="3338" width="29.85546875" style="124" customWidth="1"/>
    <col min="3339" max="3339" width="23.28515625" style="124" customWidth="1"/>
    <col min="3340" max="3340" width="31.42578125" style="124" customWidth="1"/>
    <col min="3341" max="3341" width="28.42578125" style="124" customWidth="1"/>
    <col min="3342" max="3342" width="33.7109375" style="124" customWidth="1"/>
    <col min="3343" max="3343" width="22.5703125" style="124" customWidth="1"/>
    <col min="3344" max="3344" width="17.5703125" style="124" customWidth="1"/>
    <col min="3345" max="3345" width="22.7109375" style="124" customWidth="1"/>
    <col min="3346" max="3346" width="21.42578125" style="124" customWidth="1"/>
    <col min="3347" max="3347" width="22" style="124" customWidth="1"/>
    <col min="3348" max="3348" width="20.28515625" style="124" customWidth="1"/>
    <col min="3349" max="3349" width="33.42578125" style="124" customWidth="1"/>
    <col min="3350" max="3350" width="25.42578125" style="124" customWidth="1"/>
    <col min="3351" max="3351" width="23" style="124" customWidth="1"/>
    <col min="3352" max="3352" width="18.28515625" style="124" customWidth="1"/>
    <col min="3353" max="3353" width="21.5703125" style="124" customWidth="1"/>
    <col min="3354" max="3354" width="15" style="124" customWidth="1"/>
    <col min="3355" max="3355" width="24.5703125" style="124" customWidth="1"/>
    <col min="3356" max="3356" width="15.5703125" style="124" customWidth="1"/>
    <col min="3357" max="3357" width="24.42578125" style="124" customWidth="1"/>
    <col min="3358" max="3358" width="17.5703125" style="124" customWidth="1"/>
    <col min="3359" max="3359" width="22.28515625" style="124" customWidth="1"/>
    <col min="3360" max="3360" width="26.7109375" style="124" customWidth="1"/>
    <col min="3361" max="3361" width="23.5703125" style="124" customWidth="1"/>
    <col min="3362" max="3362" width="22.7109375" style="124" customWidth="1"/>
    <col min="3363" max="3363" width="26.140625" style="124" customWidth="1"/>
    <col min="3364" max="3365" width="22.5703125" style="124" customWidth="1"/>
    <col min="3366" max="3366" width="26.5703125" style="124" customWidth="1"/>
    <col min="3367" max="3369" width="48.42578125" style="124" customWidth="1"/>
    <col min="3370" max="3378" width="79.85546875" style="124" customWidth="1"/>
    <col min="3379" max="3383" width="11.42578125" style="124"/>
    <col min="3384" max="3384" width="12.7109375" style="124" bestFit="1" customWidth="1"/>
    <col min="3385" max="3385" width="11.42578125" style="124"/>
    <col min="3386" max="3392" width="11.42578125" style="124" customWidth="1"/>
    <col min="3393" max="3393" width="0" style="124" hidden="1" customWidth="1"/>
    <col min="3394" max="3579" width="11.42578125" style="124"/>
    <col min="3580" max="3581" width="0" style="124" hidden="1" customWidth="1"/>
    <col min="3582" max="3582" width="2" style="124" customWidth="1"/>
    <col min="3583" max="3583" width="1.85546875" style="124" customWidth="1"/>
    <col min="3584" max="3584" width="28.140625" style="124" customWidth="1"/>
    <col min="3585" max="3586" width="52.28515625" style="124" customWidth="1"/>
    <col min="3587" max="3588" width="29" style="124" customWidth="1"/>
    <col min="3589" max="3589" width="87" style="124" customWidth="1"/>
    <col min="3590" max="3590" width="64.85546875" style="124" customWidth="1"/>
    <col min="3591" max="3591" width="47" style="124" customWidth="1"/>
    <col min="3592" max="3592" width="30.7109375" style="124" customWidth="1"/>
    <col min="3593" max="3593" width="30.140625" style="124" customWidth="1"/>
    <col min="3594" max="3594" width="29.85546875" style="124" customWidth="1"/>
    <col min="3595" max="3595" width="23.28515625" style="124" customWidth="1"/>
    <col min="3596" max="3596" width="31.42578125" style="124" customWidth="1"/>
    <col min="3597" max="3597" width="28.42578125" style="124" customWidth="1"/>
    <col min="3598" max="3598" width="33.7109375" style="124" customWidth="1"/>
    <col min="3599" max="3599" width="22.5703125" style="124" customWidth="1"/>
    <col min="3600" max="3600" width="17.5703125" style="124" customWidth="1"/>
    <col min="3601" max="3601" width="22.7109375" style="124" customWidth="1"/>
    <col min="3602" max="3602" width="21.42578125" style="124" customWidth="1"/>
    <col min="3603" max="3603" width="22" style="124" customWidth="1"/>
    <col min="3604" max="3604" width="20.28515625" style="124" customWidth="1"/>
    <col min="3605" max="3605" width="33.42578125" style="124" customWidth="1"/>
    <col min="3606" max="3606" width="25.42578125" style="124" customWidth="1"/>
    <col min="3607" max="3607" width="23" style="124" customWidth="1"/>
    <col min="3608" max="3608" width="18.28515625" style="124" customWidth="1"/>
    <col min="3609" max="3609" width="21.5703125" style="124" customWidth="1"/>
    <col min="3610" max="3610" width="15" style="124" customWidth="1"/>
    <col min="3611" max="3611" width="24.5703125" style="124" customWidth="1"/>
    <col min="3612" max="3612" width="15.5703125" style="124" customWidth="1"/>
    <col min="3613" max="3613" width="24.42578125" style="124" customWidth="1"/>
    <col min="3614" max="3614" width="17.5703125" style="124" customWidth="1"/>
    <col min="3615" max="3615" width="22.28515625" style="124" customWidth="1"/>
    <col min="3616" max="3616" width="26.7109375" style="124" customWidth="1"/>
    <col min="3617" max="3617" width="23.5703125" style="124" customWidth="1"/>
    <col min="3618" max="3618" width="22.7109375" style="124" customWidth="1"/>
    <col min="3619" max="3619" width="26.140625" style="124" customWidth="1"/>
    <col min="3620" max="3621" width="22.5703125" style="124" customWidth="1"/>
    <col min="3622" max="3622" width="26.5703125" style="124" customWidth="1"/>
    <col min="3623" max="3625" width="48.42578125" style="124" customWidth="1"/>
    <col min="3626" max="3634" width="79.85546875" style="124" customWidth="1"/>
    <col min="3635" max="3639" width="11.42578125" style="124"/>
    <col min="3640" max="3640" width="12.7109375" style="124" bestFit="1" customWidth="1"/>
    <col min="3641" max="3641" width="11.42578125" style="124"/>
    <col min="3642" max="3648" width="11.42578125" style="124" customWidth="1"/>
    <col min="3649" max="3649" width="0" style="124" hidden="1" customWidth="1"/>
    <col min="3650" max="3835" width="11.42578125" style="124"/>
    <col min="3836" max="3837" width="0" style="124" hidden="1" customWidth="1"/>
    <col min="3838" max="3838" width="2" style="124" customWidth="1"/>
    <col min="3839" max="3839" width="1.85546875" style="124" customWidth="1"/>
    <col min="3840" max="3840" width="28.140625" style="124" customWidth="1"/>
    <col min="3841" max="3842" width="52.28515625" style="124" customWidth="1"/>
    <col min="3843" max="3844" width="29" style="124" customWidth="1"/>
    <col min="3845" max="3845" width="87" style="124" customWidth="1"/>
    <col min="3846" max="3846" width="64.85546875" style="124" customWidth="1"/>
    <col min="3847" max="3847" width="47" style="124" customWidth="1"/>
    <col min="3848" max="3848" width="30.7109375" style="124" customWidth="1"/>
    <col min="3849" max="3849" width="30.140625" style="124" customWidth="1"/>
    <col min="3850" max="3850" width="29.85546875" style="124" customWidth="1"/>
    <col min="3851" max="3851" width="23.28515625" style="124" customWidth="1"/>
    <col min="3852" max="3852" width="31.42578125" style="124" customWidth="1"/>
    <col min="3853" max="3853" width="28.42578125" style="124" customWidth="1"/>
    <col min="3854" max="3854" width="33.7109375" style="124" customWidth="1"/>
    <col min="3855" max="3855" width="22.5703125" style="124" customWidth="1"/>
    <col min="3856" max="3856" width="17.5703125" style="124" customWidth="1"/>
    <col min="3857" max="3857" width="22.7109375" style="124" customWidth="1"/>
    <col min="3858" max="3858" width="21.42578125" style="124" customWidth="1"/>
    <col min="3859" max="3859" width="22" style="124" customWidth="1"/>
    <col min="3860" max="3860" width="20.28515625" style="124" customWidth="1"/>
    <col min="3861" max="3861" width="33.42578125" style="124" customWidth="1"/>
    <col min="3862" max="3862" width="25.42578125" style="124" customWidth="1"/>
    <col min="3863" max="3863" width="23" style="124" customWidth="1"/>
    <col min="3864" max="3864" width="18.28515625" style="124" customWidth="1"/>
    <col min="3865" max="3865" width="21.5703125" style="124" customWidth="1"/>
    <col min="3866" max="3866" width="15" style="124" customWidth="1"/>
    <col min="3867" max="3867" width="24.5703125" style="124" customWidth="1"/>
    <col min="3868" max="3868" width="15.5703125" style="124" customWidth="1"/>
    <col min="3869" max="3869" width="24.42578125" style="124" customWidth="1"/>
    <col min="3870" max="3870" width="17.5703125" style="124" customWidth="1"/>
    <col min="3871" max="3871" width="22.28515625" style="124" customWidth="1"/>
    <col min="3872" max="3872" width="26.7109375" style="124" customWidth="1"/>
    <col min="3873" max="3873" width="23.5703125" style="124" customWidth="1"/>
    <col min="3874" max="3874" width="22.7109375" style="124" customWidth="1"/>
    <col min="3875" max="3875" width="26.140625" style="124" customWidth="1"/>
    <col min="3876" max="3877" width="22.5703125" style="124" customWidth="1"/>
    <col min="3878" max="3878" width="26.5703125" style="124" customWidth="1"/>
    <col min="3879" max="3881" width="48.42578125" style="124" customWidth="1"/>
    <col min="3882" max="3890" width="79.85546875" style="124" customWidth="1"/>
    <col min="3891" max="3895" width="11.42578125" style="124"/>
    <col min="3896" max="3896" width="12.7109375" style="124" bestFit="1" customWidth="1"/>
    <col min="3897" max="3897" width="11.42578125" style="124"/>
    <col min="3898" max="3904" width="11.42578125" style="124" customWidth="1"/>
    <col min="3905" max="3905" width="0" style="124" hidden="1" customWidth="1"/>
    <col min="3906" max="4091" width="11.42578125" style="124"/>
    <col min="4092" max="4093" width="0" style="124" hidden="1" customWidth="1"/>
    <col min="4094" max="4094" width="2" style="124" customWidth="1"/>
    <col min="4095" max="4095" width="1.85546875" style="124" customWidth="1"/>
    <col min="4096" max="4096" width="28.140625" style="124" customWidth="1"/>
    <col min="4097" max="4098" width="52.28515625" style="124" customWidth="1"/>
    <col min="4099" max="4100" width="29" style="124" customWidth="1"/>
    <col min="4101" max="4101" width="87" style="124" customWidth="1"/>
    <col min="4102" max="4102" width="64.85546875" style="124" customWidth="1"/>
    <col min="4103" max="4103" width="47" style="124" customWidth="1"/>
    <col min="4104" max="4104" width="30.7109375" style="124" customWidth="1"/>
    <col min="4105" max="4105" width="30.140625" style="124" customWidth="1"/>
    <col min="4106" max="4106" width="29.85546875" style="124" customWidth="1"/>
    <col min="4107" max="4107" width="23.28515625" style="124" customWidth="1"/>
    <col min="4108" max="4108" width="31.42578125" style="124" customWidth="1"/>
    <col min="4109" max="4109" width="28.42578125" style="124" customWidth="1"/>
    <col min="4110" max="4110" width="33.7109375" style="124" customWidth="1"/>
    <col min="4111" max="4111" width="22.5703125" style="124" customWidth="1"/>
    <col min="4112" max="4112" width="17.5703125" style="124" customWidth="1"/>
    <col min="4113" max="4113" width="22.7109375" style="124" customWidth="1"/>
    <col min="4114" max="4114" width="21.42578125" style="124" customWidth="1"/>
    <col min="4115" max="4115" width="22" style="124" customWidth="1"/>
    <col min="4116" max="4116" width="20.28515625" style="124" customWidth="1"/>
    <col min="4117" max="4117" width="33.42578125" style="124" customWidth="1"/>
    <col min="4118" max="4118" width="25.42578125" style="124" customWidth="1"/>
    <col min="4119" max="4119" width="23" style="124" customWidth="1"/>
    <col min="4120" max="4120" width="18.28515625" style="124" customWidth="1"/>
    <col min="4121" max="4121" width="21.5703125" style="124" customWidth="1"/>
    <col min="4122" max="4122" width="15" style="124" customWidth="1"/>
    <col min="4123" max="4123" width="24.5703125" style="124" customWidth="1"/>
    <col min="4124" max="4124" width="15.5703125" style="124" customWidth="1"/>
    <col min="4125" max="4125" width="24.42578125" style="124" customWidth="1"/>
    <col min="4126" max="4126" width="17.5703125" style="124" customWidth="1"/>
    <col min="4127" max="4127" width="22.28515625" style="124" customWidth="1"/>
    <col min="4128" max="4128" width="26.7109375" style="124" customWidth="1"/>
    <col min="4129" max="4129" width="23.5703125" style="124" customWidth="1"/>
    <col min="4130" max="4130" width="22.7109375" style="124" customWidth="1"/>
    <col min="4131" max="4131" width="26.140625" style="124" customWidth="1"/>
    <col min="4132" max="4133" width="22.5703125" style="124" customWidth="1"/>
    <col min="4134" max="4134" width="26.5703125" style="124" customWidth="1"/>
    <col min="4135" max="4137" width="48.42578125" style="124" customWidth="1"/>
    <col min="4138" max="4146" width="79.85546875" style="124" customWidth="1"/>
    <col min="4147" max="4151" width="11.42578125" style="124"/>
    <col min="4152" max="4152" width="12.7109375" style="124" bestFit="1" customWidth="1"/>
    <col min="4153" max="4153" width="11.42578125" style="124"/>
    <col min="4154" max="4160" width="11.42578125" style="124" customWidth="1"/>
    <col min="4161" max="4161" width="0" style="124" hidden="1" customWidth="1"/>
    <col min="4162" max="4347" width="11.42578125" style="124"/>
    <col min="4348" max="4349" width="0" style="124" hidden="1" customWidth="1"/>
    <col min="4350" max="4350" width="2" style="124" customWidth="1"/>
    <col min="4351" max="4351" width="1.85546875" style="124" customWidth="1"/>
    <col min="4352" max="4352" width="28.140625" style="124" customWidth="1"/>
    <col min="4353" max="4354" width="52.28515625" style="124" customWidth="1"/>
    <col min="4355" max="4356" width="29" style="124" customWidth="1"/>
    <col min="4357" max="4357" width="87" style="124" customWidth="1"/>
    <col min="4358" max="4358" width="64.85546875" style="124" customWidth="1"/>
    <col min="4359" max="4359" width="47" style="124" customWidth="1"/>
    <col min="4360" max="4360" width="30.7109375" style="124" customWidth="1"/>
    <col min="4361" max="4361" width="30.140625" style="124" customWidth="1"/>
    <col min="4362" max="4362" width="29.85546875" style="124" customWidth="1"/>
    <col min="4363" max="4363" width="23.28515625" style="124" customWidth="1"/>
    <col min="4364" max="4364" width="31.42578125" style="124" customWidth="1"/>
    <col min="4365" max="4365" width="28.42578125" style="124" customWidth="1"/>
    <col min="4366" max="4366" width="33.7109375" style="124" customWidth="1"/>
    <col min="4367" max="4367" width="22.5703125" style="124" customWidth="1"/>
    <col min="4368" max="4368" width="17.5703125" style="124" customWidth="1"/>
    <col min="4369" max="4369" width="22.7109375" style="124" customWidth="1"/>
    <col min="4370" max="4370" width="21.42578125" style="124" customWidth="1"/>
    <col min="4371" max="4371" width="22" style="124" customWidth="1"/>
    <col min="4372" max="4372" width="20.28515625" style="124" customWidth="1"/>
    <col min="4373" max="4373" width="33.42578125" style="124" customWidth="1"/>
    <col min="4374" max="4374" width="25.42578125" style="124" customWidth="1"/>
    <col min="4375" max="4375" width="23" style="124" customWidth="1"/>
    <col min="4376" max="4376" width="18.28515625" style="124" customWidth="1"/>
    <col min="4377" max="4377" width="21.5703125" style="124" customWidth="1"/>
    <col min="4378" max="4378" width="15" style="124" customWidth="1"/>
    <col min="4379" max="4379" width="24.5703125" style="124" customWidth="1"/>
    <col min="4380" max="4380" width="15.5703125" style="124" customWidth="1"/>
    <col min="4381" max="4381" width="24.42578125" style="124" customWidth="1"/>
    <col min="4382" max="4382" width="17.5703125" style="124" customWidth="1"/>
    <col min="4383" max="4383" width="22.28515625" style="124" customWidth="1"/>
    <col min="4384" max="4384" width="26.7109375" style="124" customWidth="1"/>
    <col min="4385" max="4385" width="23.5703125" style="124" customWidth="1"/>
    <col min="4386" max="4386" width="22.7109375" style="124" customWidth="1"/>
    <col min="4387" max="4387" width="26.140625" style="124" customWidth="1"/>
    <col min="4388" max="4389" width="22.5703125" style="124" customWidth="1"/>
    <col min="4390" max="4390" width="26.5703125" style="124" customWidth="1"/>
    <col min="4391" max="4393" width="48.42578125" style="124" customWidth="1"/>
    <col min="4394" max="4402" width="79.85546875" style="124" customWidth="1"/>
    <col min="4403" max="4407" width="11.42578125" style="124"/>
    <col min="4408" max="4408" width="12.7109375" style="124" bestFit="1" customWidth="1"/>
    <col min="4409" max="4409" width="11.42578125" style="124"/>
    <col min="4410" max="4416" width="11.42578125" style="124" customWidth="1"/>
    <col min="4417" max="4417" width="0" style="124" hidden="1" customWidth="1"/>
    <col min="4418" max="4603" width="11.42578125" style="124"/>
    <col min="4604" max="4605" width="0" style="124" hidden="1" customWidth="1"/>
    <col min="4606" max="4606" width="2" style="124" customWidth="1"/>
    <col min="4607" max="4607" width="1.85546875" style="124" customWidth="1"/>
    <col min="4608" max="4608" width="28.140625" style="124" customWidth="1"/>
    <col min="4609" max="4610" width="52.28515625" style="124" customWidth="1"/>
    <col min="4611" max="4612" width="29" style="124" customWidth="1"/>
    <col min="4613" max="4613" width="87" style="124" customWidth="1"/>
    <col min="4614" max="4614" width="64.85546875" style="124" customWidth="1"/>
    <col min="4615" max="4615" width="47" style="124" customWidth="1"/>
    <col min="4616" max="4616" width="30.7109375" style="124" customWidth="1"/>
    <col min="4617" max="4617" width="30.140625" style="124" customWidth="1"/>
    <col min="4618" max="4618" width="29.85546875" style="124" customWidth="1"/>
    <col min="4619" max="4619" width="23.28515625" style="124" customWidth="1"/>
    <col min="4620" max="4620" width="31.42578125" style="124" customWidth="1"/>
    <col min="4621" max="4621" width="28.42578125" style="124" customWidth="1"/>
    <col min="4622" max="4622" width="33.7109375" style="124" customWidth="1"/>
    <col min="4623" max="4623" width="22.5703125" style="124" customWidth="1"/>
    <col min="4624" max="4624" width="17.5703125" style="124" customWidth="1"/>
    <col min="4625" max="4625" width="22.7109375" style="124" customWidth="1"/>
    <col min="4626" max="4626" width="21.42578125" style="124" customWidth="1"/>
    <col min="4627" max="4627" width="22" style="124" customWidth="1"/>
    <col min="4628" max="4628" width="20.28515625" style="124" customWidth="1"/>
    <col min="4629" max="4629" width="33.42578125" style="124" customWidth="1"/>
    <col min="4630" max="4630" width="25.42578125" style="124" customWidth="1"/>
    <col min="4631" max="4631" width="23" style="124" customWidth="1"/>
    <col min="4632" max="4632" width="18.28515625" style="124" customWidth="1"/>
    <col min="4633" max="4633" width="21.5703125" style="124" customWidth="1"/>
    <col min="4634" max="4634" width="15" style="124" customWidth="1"/>
    <col min="4635" max="4635" width="24.5703125" style="124" customWidth="1"/>
    <col min="4636" max="4636" width="15.5703125" style="124" customWidth="1"/>
    <col min="4637" max="4637" width="24.42578125" style="124" customWidth="1"/>
    <col min="4638" max="4638" width="17.5703125" style="124" customWidth="1"/>
    <col min="4639" max="4639" width="22.28515625" style="124" customWidth="1"/>
    <col min="4640" max="4640" width="26.7109375" style="124" customWidth="1"/>
    <col min="4641" max="4641" width="23.5703125" style="124" customWidth="1"/>
    <col min="4642" max="4642" width="22.7109375" style="124" customWidth="1"/>
    <col min="4643" max="4643" width="26.140625" style="124" customWidth="1"/>
    <col min="4644" max="4645" width="22.5703125" style="124" customWidth="1"/>
    <col min="4646" max="4646" width="26.5703125" style="124" customWidth="1"/>
    <col min="4647" max="4649" width="48.42578125" style="124" customWidth="1"/>
    <col min="4650" max="4658" width="79.85546875" style="124" customWidth="1"/>
    <col min="4659" max="4663" width="11.42578125" style="124"/>
    <col min="4664" max="4664" width="12.7109375" style="124" bestFit="1" customWidth="1"/>
    <col min="4665" max="4665" width="11.42578125" style="124"/>
    <col min="4666" max="4672" width="11.42578125" style="124" customWidth="1"/>
    <col min="4673" max="4673" width="0" style="124" hidden="1" customWidth="1"/>
    <col min="4674" max="4859" width="11.42578125" style="124"/>
    <col min="4860" max="4861" width="0" style="124" hidden="1" customWidth="1"/>
    <col min="4862" max="4862" width="2" style="124" customWidth="1"/>
    <col min="4863" max="4863" width="1.85546875" style="124" customWidth="1"/>
    <col min="4864" max="4864" width="28.140625" style="124" customWidth="1"/>
    <col min="4865" max="4866" width="52.28515625" style="124" customWidth="1"/>
    <col min="4867" max="4868" width="29" style="124" customWidth="1"/>
    <col min="4869" max="4869" width="87" style="124" customWidth="1"/>
    <col min="4870" max="4870" width="64.85546875" style="124" customWidth="1"/>
    <col min="4871" max="4871" width="47" style="124" customWidth="1"/>
    <col min="4872" max="4872" width="30.7109375" style="124" customWidth="1"/>
    <col min="4873" max="4873" width="30.140625" style="124" customWidth="1"/>
    <col min="4874" max="4874" width="29.85546875" style="124" customWidth="1"/>
    <col min="4875" max="4875" width="23.28515625" style="124" customWidth="1"/>
    <col min="4876" max="4876" width="31.42578125" style="124" customWidth="1"/>
    <col min="4877" max="4877" width="28.42578125" style="124" customWidth="1"/>
    <col min="4878" max="4878" width="33.7109375" style="124" customWidth="1"/>
    <col min="4879" max="4879" width="22.5703125" style="124" customWidth="1"/>
    <col min="4880" max="4880" width="17.5703125" style="124" customWidth="1"/>
    <col min="4881" max="4881" width="22.7109375" style="124" customWidth="1"/>
    <col min="4882" max="4882" width="21.42578125" style="124" customWidth="1"/>
    <col min="4883" max="4883" width="22" style="124" customWidth="1"/>
    <col min="4884" max="4884" width="20.28515625" style="124" customWidth="1"/>
    <col min="4885" max="4885" width="33.42578125" style="124" customWidth="1"/>
    <col min="4886" max="4886" width="25.42578125" style="124" customWidth="1"/>
    <col min="4887" max="4887" width="23" style="124" customWidth="1"/>
    <col min="4888" max="4888" width="18.28515625" style="124" customWidth="1"/>
    <col min="4889" max="4889" width="21.5703125" style="124" customWidth="1"/>
    <col min="4890" max="4890" width="15" style="124" customWidth="1"/>
    <col min="4891" max="4891" width="24.5703125" style="124" customWidth="1"/>
    <col min="4892" max="4892" width="15.5703125" style="124" customWidth="1"/>
    <col min="4893" max="4893" width="24.42578125" style="124" customWidth="1"/>
    <col min="4894" max="4894" width="17.5703125" style="124" customWidth="1"/>
    <col min="4895" max="4895" width="22.28515625" style="124" customWidth="1"/>
    <col min="4896" max="4896" width="26.7109375" style="124" customWidth="1"/>
    <col min="4897" max="4897" width="23.5703125" style="124" customWidth="1"/>
    <col min="4898" max="4898" width="22.7109375" style="124" customWidth="1"/>
    <col min="4899" max="4899" width="26.140625" style="124" customWidth="1"/>
    <col min="4900" max="4901" width="22.5703125" style="124" customWidth="1"/>
    <col min="4902" max="4902" width="26.5703125" style="124" customWidth="1"/>
    <col min="4903" max="4905" width="48.42578125" style="124" customWidth="1"/>
    <col min="4906" max="4914" width="79.85546875" style="124" customWidth="1"/>
    <col min="4915" max="4919" width="11.42578125" style="124"/>
    <col min="4920" max="4920" width="12.7109375" style="124" bestFit="1" customWidth="1"/>
    <col min="4921" max="4921" width="11.42578125" style="124"/>
    <col min="4922" max="4928" width="11.42578125" style="124" customWidth="1"/>
    <col min="4929" max="4929" width="0" style="124" hidden="1" customWidth="1"/>
    <col min="4930" max="5115" width="11.42578125" style="124"/>
    <col min="5116" max="5117" width="0" style="124" hidden="1" customWidth="1"/>
    <col min="5118" max="5118" width="2" style="124" customWidth="1"/>
    <col min="5119" max="5119" width="1.85546875" style="124" customWidth="1"/>
    <col min="5120" max="5120" width="28.140625" style="124" customWidth="1"/>
    <col min="5121" max="5122" width="52.28515625" style="124" customWidth="1"/>
    <col min="5123" max="5124" width="29" style="124" customWidth="1"/>
    <col min="5125" max="5125" width="87" style="124" customWidth="1"/>
    <col min="5126" max="5126" width="64.85546875" style="124" customWidth="1"/>
    <col min="5127" max="5127" width="47" style="124" customWidth="1"/>
    <col min="5128" max="5128" width="30.7109375" style="124" customWidth="1"/>
    <col min="5129" max="5129" width="30.140625" style="124" customWidth="1"/>
    <col min="5130" max="5130" width="29.85546875" style="124" customWidth="1"/>
    <col min="5131" max="5131" width="23.28515625" style="124" customWidth="1"/>
    <col min="5132" max="5132" width="31.42578125" style="124" customWidth="1"/>
    <col min="5133" max="5133" width="28.42578125" style="124" customWidth="1"/>
    <col min="5134" max="5134" width="33.7109375" style="124" customWidth="1"/>
    <col min="5135" max="5135" width="22.5703125" style="124" customWidth="1"/>
    <col min="5136" max="5136" width="17.5703125" style="124" customWidth="1"/>
    <col min="5137" max="5137" width="22.7109375" style="124" customWidth="1"/>
    <col min="5138" max="5138" width="21.42578125" style="124" customWidth="1"/>
    <col min="5139" max="5139" width="22" style="124" customWidth="1"/>
    <col min="5140" max="5140" width="20.28515625" style="124" customWidth="1"/>
    <col min="5141" max="5141" width="33.42578125" style="124" customWidth="1"/>
    <col min="5142" max="5142" width="25.42578125" style="124" customWidth="1"/>
    <col min="5143" max="5143" width="23" style="124" customWidth="1"/>
    <col min="5144" max="5144" width="18.28515625" style="124" customWidth="1"/>
    <col min="5145" max="5145" width="21.5703125" style="124" customWidth="1"/>
    <col min="5146" max="5146" width="15" style="124" customWidth="1"/>
    <col min="5147" max="5147" width="24.5703125" style="124" customWidth="1"/>
    <col min="5148" max="5148" width="15.5703125" style="124" customWidth="1"/>
    <col min="5149" max="5149" width="24.42578125" style="124" customWidth="1"/>
    <col min="5150" max="5150" width="17.5703125" style="124" customWidth="1"/>
    <col min="5151" max="5151" width="22.28515625" style="124" customWidth="1"/>
    <col min="5152" max="5152" width="26.7109375" style="124" customWidth="1"/>
    <col min="5153" max="5153" width="23.5703125" style="124" customWidth="1"/>
    <col min="5154" max="5154" width="22.7109375" style="124" customWidth="1"/>
    <col min="5155" max="5155" width="26.140625" style="124" customWidth="1"/>
    <col min="5156" max="5157" width="22.5703125" style="124" customWidth="1"/>
    <col min="5158" max="5158" width="26.5703125" style="124" customWidth="1"/>
    <col min="5159" max="5161" width="48.42578125" style="124" customWidth="1"/>
    <col min="5162" max="5170" width="79.85546875" style="124" customWidth="1"/>
    <col min="5171" max="5175" width="11.42578125" style="124"/>
    <col min="5176" max="5176" width="12.7109375" style="124" bestFit="1" customWidth="1"/>
    <col min="5177" max="5177" width="11.42578125" style="124"/>
    <col min="5178" max="5184" width="11.42578125" style="124" customWidth="1"/>
    <col min="5185" max="5185" width="0" style="124" hidden="1" customWidth="1"/>
    <col min="5186" max="5371" width="11.42578125" style="124"/>
    <col min="5372" max="5373" width="0" style="124" hidden="1" customWidth="1"/>
    <col min="5374" max="5374" width="2" style="124" customWidth="1"/>
    <col min="5375" max="5375" width="1.85546875" style="124" customWidth="1"/>
    <col min="5376" max="5376" width="28.140625" style="124" customWidth="1"/>
    <col min="5377" max="5378" width="52.28515625" style="124" customWidth="1"/>
    <col min="5379" max="5380" width="29" style="124" customWidth="1"/>
    <col min="5381" max="5381" width="87" style="124" customWidth="1"/>
    <col min="5382" max="5382" width="64.85546875" style="124" customWidth="1"/>
    <col min="5383" max="5383" width="47" style="124" customWidth="1"/>
    <col min="5384" max="5384" width="30.7109375" style="124" customWidth="1"/>
    <col min="5385" max="5385" width="30.140625" style="124" customWidth="1"/>
    <col min="5386" max="5386" width="29.85546875" style="124" customWidth="1"/>
    <col min="5387" max="5387" width="23.28515625" style="124" customWidth="1"/>
    <col min="5388" max="5388" width="31.42578125" style="124" customWidth="1"/>
    <col min="5389" max="5389" width="28.42578125" style="124" customWidth="1"/>
    <col min="5390" max="5390" width="33.7109375" style="124" customWidth="1"/>
    <col min="5391" max="5391" width="22.5703125" style="124" customWidth="1"/>
    <col min="5392" max="5392" width="17.5703125" style="124" customWidth="1"/>
    <col min="5393" max="5393" width="22.7109375" style="124" customWidth="1"/>
    <col min="5394" max="5394" width="21.42578125" style="124" customWidth="1"/>
    <col min="5395" max="5395" width="22" style="124" customWidth="1"/>
    <col min="5396" max="5396" width="20.28515625" style="124" customWidth="1"/>
    <col min="5397" max="5397" width="33.42578125" style="124" customWidth="1"/>
    <col min="5398" max="5398" width="25.42578125" style="124" customWidth="1"/>
    <col min="5399" max="5399" width="23" style="124" customWidth="1"/>
    <col min="5400" max="5400" width="18.28515625" style="124" customWidth="1"/>
    <col min="5401" max="5401" width="21.5703125" style="124" customWidth="1"/>
    <col min="5402" max="5402" width="15" style="124" customWidth="1"/>
    <col min="5403" max="5403" width="24.5703125" style="124" customWidth="1"/>
    <col min="5404" max="5404" width="15.5703125" style="124" customWidth="1"/>
    <col min="5405" max="5405" width="24.42578125" style="124" customWidth="1"/>
    <col min="5406" max="5406" width="17.5703125" style="124" customWidth="1"/>
    <col min="5407" max="5407" width="22.28515625" style="124" customWidth="1"/>
    <col min="5408" max="5408" width="26.7109375" style="124" customWidth="1"/>
    <col min="5409" max="5409" width="23.5703125" style="124" customWidth="1"/>
    <col min="5410" max="5410" width="22.7109375" style="124" customWidth="1"/>
    <col min="5411" max="5411" width="26.140625" style="124" customWidth="1"/>
    <col min="5412" max="5413" width="22.5703125" style="124" customWidth="1"/>
    <col min="5414" max="5414" width="26.5703125" style="124" customWidth="1"/>
    <col min="5415" max="5417" width="48.42578125" style="124" customWidth="1"/>
    <col min="5418" max="5426" width="79.85546875" style="124" customWidth="1"/>
    <col min="5427" max="5431" width="11.42578125" style="124"/>
    <col min="5432" max="5432" width="12.7109375" style="124" bestFit="1" customWidth="1"/>
    <col min="5433" max="5433" width="11.42578125" style="124"/>
    <col min="5434" max="5440" width="11.42578125" style="124" customWidth="1"/>
    <col min="5441" max="5441" width="0" style="124" hidden="1" customWidth="1"/>
    <col min="5442" max="5627" width="11.42578125" style="124"/>
    <col min="5628" max="5629" width="0" style="124" hidden="1" customWidth="1"/>
    <col min="5630" max="5630" width="2" style="124" customWidth="1"/>
    <col min="5631" max="5631" width="1.85546875" style="124" customWidth="1"/>
    <col min="5632" max="5632" width="28.140625" style="124" customWidth="1"/>
    <col min="5633" max="5634" width="52.28515625" style="124" customWidth="1"/>
    <col min="5635" max="5636" width="29" style="124" customWidth="1"/>
    <col min="5637" max="5637" width="87" style="124" customWidth="1"/>
    <col min="5638" max="5638" width="64.85546875" style="124" customWidth="1"/>
    <col min="5639" max="5639" width="47" style="124" customWidth="1"/>
    <col min="5640" max="5640" width="30.7109375" style="124" customWidth="1"/>
    <col min="5641" max="5641" width="30.140625" style="124" customWidth="1"/>
    <col min="5642" max="5642" width="29.85546875" style="124" customWidth="1"/>
    <col min="5643" max="5643" width="23.28515625" style="124" customWidth="1"/>
    <col min="5644" max="5644" width="31.42578125" style="124" customWidth="1"/>
    <col min="5645" max="5645" width="28.42578125" style="124" customWidth="1"/>
    <col min="5646" max="5646" width="33.7109375" style="124" customWidth="1"/>
    <col min="5647" max="5647" width="22.5703125" style="124" customWidth="1"/>
    <col min="5648" max="5648" width="17.5703125" style="124" customWidth="1"/>
    <col min="5649" max="5649" width="22.7109375" style="124" customWidth="1"/>
    <col min="5650" max="5650" width="21.42578125" style="124" customWidth="1"/>
    <col min="5651" max="5651" width="22" style="124" customWidth="1"/>
    <col min="5652" max="5652" width="20.28515625" style="124" customWidth="1"/>
    <col min="5653" max="5653" width="33.42578125" style="124" customWidth="1"/>
    <col min="5654" max="5654" width="25.42578125" style="124" customWidth="1"/>
    <col min="5655" max="5655" width="23" style="124" customWidth="1"/>
    <col min="5656" max="5656" width="18.28515625" style="124" customWidth="1"/>
    <col min="5657" max="5657" width="21.5703125" style="124" customWidth="1"/>
    <col min="5658" max="5658" width="15" style="124" customWidth="1"/>
    <col min="5659" max="5659" width="24.5703125" style="124" customWidth="1"/>
    <col min="5660" max="5660" width="15.5703125" style="124" customWidth="1"/>
    <col min="5661" max="5661" width="24.42578125" style="124" customWidth="1"/>
    <col min="5662" max="5662" width="17.5703125" style="124" customWidth="1"/>
    <col min="5663" max="5663" width="22.28515625" style="124" customWidth="1"/>
    <col min="5664" max="5664" width="26.7109375" style="124" customWidth="1"/>
    <col min="5665" max="5665" width="23.5703125" style="124" customWidth="1"/>
    <col min="5666" max="5666" width="22.7109375" style="124" customWidth="1"/>
    <col min="5667" max="5667" width="26.140625" style="124" customWidth="1"/>
    <col min="5668" max="5669" width="22.5703125" style="124" customWidth="1"/>
    <col min="5670" max="5670" width="26.5703125" style="124" customWidth="1"/>
    <col min="5671" max="5673" width="48.42578125" style="124" customWidth="1"/>
    <col min="5674" max="5682" width="79.85546875" style="124" customWidth="1"/>
    <col min="5683" max="5687" width="11.42578125" style="124"/>
    <col min="5688" max="5688" width="12.7109375" style="124" bestFit="1" customWidth="1"/>
    <col min="5689" max="5689" width="11.42578125" style="124"/>
    <col min="5690" max="5696" width="11.42578125" style="124" customWidth="1"/>
    <col min="5697" max="5697" width="0" style="124" hidden="1" customWidth="1"/>
    <col min="5698" max="5883" width="11.42578125" style="124"/>
    <col min="5884" max="5885" width="0" style="124" hidden="1" customWidth="1"/>
    <col min="5886" max="5886" width="2" style="124" customWidth="1"/>
    <col min="5887" max="5887" width="1.85546875" style="124" customWidth="1"/>
    <col min="5888" max="5888" width="28.140625" style="124" customWidth="1"/>
    <col min="5889" max="5890" width="52.28515625" style="124" customWidth="1"/>
    <col min="5891" max="5892" width="29" style="124" customWidth="1"/>
    <col min="5893" max="5893" width="87" style="124" customWidth="1"/>
    <col min="5894" max="5894" width="64.85546875" style="124" customWidth="1"/>
    <col min="5895" max="5895" width="47" style="124" customWidth="1"/>
    <col min="5896" max="5896" width="30.7109375" style="124" customWidth="1"/>
    <col min="5897" max="5897" width="30.140625" style="124" customWidth="1"/>
    <col min="5898" max="5898" width="29.85546875" style="124" customWidth="1"/>
    <col min="5899" max="5899" width="23.28515625" style="124" customWidth="1"/>
    <col min="5900" max="5900" width="31.42578125" style="124" customWidth="1"/>
    <col min="5901" max="5901" width="28.42578125" style="124" customWidth="1"/>
    <col min="5902" max="5902" width="33.7109375" style="124" customWidth="1"/>
    <col min="5903" max="5903" width="22.5703125" style="124" customWidth="1"/>
    <col min="5904" max="5904" width="17.5703125" style="124" customWidth="1"/>
    <col min="5905" max="5905" width="22.7109375" style="124" customWidth="1"/>
    <col min="5906" max="5906" width="21.42578125" style="124" customWidth="1"/>
    <col min="5907" max="5907" width="22" style="124" customWidth="1"/>
    <col min="5908" max="5908" width="20.28515625" style="124" customWidth="1"/>
    <col min="5909" max="5909" width="33.42578125" style="124" customWidth="1"/>
    <col min="5910" max="5910" width="25.42578125" style="124" customWidth="1"/>
    <col min="5911" max="5911" width="23" style="124" customWidth="1"/>
    <col min="5912" max="5912" width="18.28515625" style="124" customWidth="1"/>
    <col min="5913" max="5913" width="21.5703125" style="124" customWidth="1"/>
    <col min="5914" max="5914" width="15" style="124" customWidth="1"/>
    <col min="5915" max="5915" width="24.5703125" style="124" customWidth="1"/>
    <col min="5916" max="5916" width="15.5703125" style="124" customWidth="1"/>
    <col min="5917" max="5917" width="24.42578125" style="124" customWidth="1"/>
    <col min="5918" max="5918" width="17.5703125" style="124" customWidth="1"/>
    <col min="5919" max="5919" width="22.28515625" style="124" customWidth="1"/>
    <col min="5920" max="5920" width="26.7109375" style="124" customWidth="1"/>
    <col min="5921" max="5921" width="23.5703125" style="124" customWidth="1"/>
    <col min="5922" max="5922" width="22.7109375" style="124" customWidth="1"/>
    <col min="5923" max="5923" width="26.140625" style="124" customWidth="1"/>
    <col min="5924" max="5925" width="22.5703125" style="124" customWidth="1"/>
    <col min="5926" max="5926" width="26.5703125" style="124" customWidth="1"/>
    <col min="5927" max="5929" width="48.42578125" style="124" customWidth="1"/>
    <col min="5930" max="5938" width="79.85546875" style="124" customWidth="1"/>
    <col min="5939" max="5943" width="11.42578125" style="124"/>
    <col min="5944" max="5944" width="12.7109375" style="124" bestFit="1" customWidth="1"/>
    <col min="5945" max="5945" width="11.42578125" style="124"/>
    <col min="5946" max="5952" width="11.42578125" style="124" customWidth="1"/>
    <col min="5953" max="5953" width="0" style="124" hidden="1" customWidth="1"/>
    <col min="5954" max="6139" width="11.42578125" style="124"/>
    <col min="6140" max="6141" width="0" style="124" hidden="1" customWidth="1"/>
    <col min="6142" max="6142" width="2" style="124" customWidth="1"/>
    <col min="6143" max="6143" width="1.85546875" style="124" customWidth="1"/>
    <col min="6144" max="6144" width="28.140625" style="124" customWidth="1"/>
    <col min="6145" max="6146" width="52.28515625" style="124" customWidth="1"/>
    <col min="6147" max="6148" width="29" style="124" customWidth="1"/>
    <col min="6149" max="6149" width="87" style="124" customWidth="1"/>
    <col min="6150" max="6150" width="64.85546875" style="124" customWidth="1"/>
    <col min="6151" max="6151" width="47" style="124" customWidth="1"/>
    <col min="6152" max="6152" width="30.7109375" style="124" customWidth="1"/>
    <col min="6153" max="6153" width="30.140625" style="124" customWidth="1"/>
    <col min="6154" max="6154" width="29.85546875" style="124" customWidth="1"/>
    <col min="6155" max="6155" width="23.28515625" style="124" customWidth="1"/>
    <col min="6156" max="6156" width="31.42578125" style="124" customWidth="1"/>
    <col min="6157" max="6157" width="28.42578125" style="124" customWidth="1"/>
    <col min="6158" max="6158" width="33.7109375" style="124" customWidth="1"/>
    <col min="6159" max="6159" width="22.5703125" style="124" customWidth="1"/>
    <col min="6160" max="6160" width="17.5703125" style="124" customWidth="1"/>
    <col min="6161" max="6161" width="22.7109375" style="124" customWidth="1"/>
    <col min="6162" max="6162" width="21.42578125" style="124" customWidth="1"/>
    <col min="6163" max="6163" width="22" style="124" customWidth="1"/>
    <col min="6164" max="6164" width="20.28515625" style="124" customWidth="1"/>
    <col min="6165" max="6165" width="33.42578125" style="124" customWidth="1"/>
    <col min="6166" max="6166" width="25.42578125" style="124" customWidth="1"/>
    <col min="6167" max="6167" width="23" style="124" customWidth="1"/>
    <col min="6168" max="6168" width="18.28515625" style="124" customWidth="1"/>
    <col min="6169" max="6169" width="21.5703125" style="124" customWidth="1"/>
    <col min="6170" max="6170" width="15" style="124" customWidth="1"/>
    <col min="6171" max="6171" width="24.5703125" style="124" customWidth="1"/>
    <col min="6172" max="6172" width="15.5703125" style="124" customWidth="1"/>
    <col min="6173" max="6173" width="24.42578125" style="124" customWidth="1"/>
    <col min="6174" max="6174" width="17.5703125" style="124" customWidth="1"/>
    <col min="6175" max="6175" width="22.28515625" style="124" customWidth="1"/>
    <col min="6176" max="6176" width="26.7109375" style="124" customWidth="1"/>
    <col min="6177" max="6177" width="23.5703125" style="124" customWidth="1"/>
    <col min="6178" max="6178" width="22.7109375" style="124" customWidth="1"/>
    <col min="6179" max="6179" width="26.140625" style="124" customWidth="1"/>
    <col min="6180" max="6181" width="22.5703125" style="124" customWidth="1"/>
    <col min="6182" max="6182" width="26.5703125" style="124" customWidth="1"/>
    <col min="6183" max="6185" width="48.42578125" style="124" customWidth="1"/>
    <col min="6186" max="6194" width="79.85546875" style="124" customWidth="1"/>
    <col min="6195" max="6199" width="11.42578125" style="124"/>
    <col min="6200" max="6200" width="12.7109375" style="124" bestFit="1" customWidth="1"/>
    <col min="6201" max="6201" width="11.42578125" style="124"/>
    <col min="6202" max="6208" width="11.42578125" style="124" customWidth="1"/>
    <col min="6209" max="6209" width="0" style="124" hidden="1" customWidth="1"/>
    <col min="6210" max="6395" width="11.42578125" style="124"/>
    <col min="6396" max="6397" width="0" style="124" hidden="1" customWidth="1"/>
    <col min="6398" max="6398" width="2" style="124" customWidth="1"/>
    <col min="6399" max="6399" width="1.85546875" style="124" customWidth="1"/>
    <col min="6400" max="6400" width="28.140625" style="124" customWidth="1"/>
    <col min="6401" max="6402" width="52.28515625" style="124" customWidth="1"/>
    <col min="6403" max="6404" width="29" style="124" customWidth="1"/>
    <col min="6405" max="6405" width="87" style="124" customWidth="1"/>
    <col min="6406" max="6406" width="64.85546875" style="124" customWidth="1"/>
    <col min="6407" max="6407" width="47" style="124" customWidth="1"/>
    <col min="6408" max="6408" width="30.7109375" style="124" customWidth="1"/>
    <col min="6409" max="6409" width="30.140625" style="124" customWidth="1"/>
    <col min="6410" max="6410" width="29.85546875" style="124" customWidth="1"/>
    <col min="6411" max="6411" width="23.28515625" style="124" customWidth="1"/>
    <col min="6412" max="6412" width="31.42578125" style="124" customWidth="1"/>
    <col min="6413" max="6413" width="28.42578125" style="124" customWidth="1"/>
    <col min="6414" max="6414" width="33.7109375" style="124" customWidth="1"/>
    <col min="6415" max="6415" width="22.5703125" style="124" customWidth="1"/>
    <col min="6416" max="6416" width="17.5703125" style="124" customWidth="1"/>
    <col min="6417" max="6417" width="22.7109375" style="124" customWidth="1"/>
    <col min="6418" max="6418" width="21.42578125" style="124" customWidth="1"/>
    <col min="6419" max="6419" width="22" style="124" customWidth="1"/>
    <col min="6420" max="6420" width="20.28515625" style="124" customWidth="1"/>
    <col min="6421" max="6421" width="33.42578125" style="124" customWidth="1"/>
    <col min="6422" max="6422" width="25.42578125" style="124" customWidth="1"/>
    <col min="6423" max="6423" width="23" style="124" customWidth="1"/>
    <col min="6424" max="6424" width="18.28515625" style="124" customWidth="1"/>
    <col min="6425" max="6425" width="21.5703125" style="124" customWidth="1"/>
    <col min="6426" max="6426" width="15" style="124" customWidth="1"/>
    <col min="6427" max="6427" width="24.5703125" style="124" customWidth="1"/>
    <col min="6428" max="6428" width="15.5703125" style="124" customWidth="1"/>
    <col min="6429" max="6429" width="24.42578125" style="124" customWidth="1"/>
    <col min="6430" max="6430" width="17.5703125" style="124" customWidth="1"/>
    <col min="6431" max="6431" width="22.28515625" style="124" customWidth="1"/>
    <col min="6432" max="6432" width="26.7109375" style="124" customWidth="1"/>
    <col min="6433" max="6433" width="23.5703125" style="124" customWidth="1"/>
    <col min="6434" max="6434" width="22.7109375" style="124" customWidth="1"/>
    <col min="6435" max="6435" width="26.140625" style="124" customWidth="1"/>
    <col min="6436" max="6437" width="22.5703125" style="124" customWidth="1"/>
    <col min="6438" max="6438" width="26.5703125" style="124" customWidth="1"/>
    <col min="6439" max="6441" width="48.42578125" style="124" customWidth="1"/>
    <col min="6442" max="6450" width="79.85546875" style="124" customWidth="1"/>
    <col min="6451" max="6455" width="11.42578125" style="124"/>
    <col min="6456" max="6456" width="12.7109375" style="124" bestFit="1" customWidth="1"/>
    <col min="6457" max="6457" width="11.42578125" style="124"/>
    <col min="6458" max="6464" width="11.42578125" style="124" customWidth="1"/>
    <col min="6465" max="6465" width="0" style="124" hidden="1" customWidth="1"/>
    <col min="6466" max="6651" width="11.42578125" style="124"/>
    <col min="6652" max="6653" width="0" style="124" hidden="1" customWidth="1"/>
    <col min="6654" max="6654" width="2" style="124" customWidth="1"/>
    <col min="6655" max="6655" width="1.85546875" style="124" customWidth="1"/>
    <col min="6656" max="6656" width="28.140625" style="124" customWidth="1"/>
    <col min="6657" max="6658" width="52.28515625" style="124" customWidth="1"/>
    <col min="6659" max="6660" width="29" style="124" customWidth="1"/>
    <col min="6661" max="6661" width="87" style="124" customWidth="1"/>
    <col min="6662" max="6662" width="64.85546875" style="124" customWidth="1"/>
    <col min="6663" max="6663" width="47" style="124" customWidth="1"/>
    <col min="6664" max="6664" width="30.7109375" style="124" customWidth="1"/>
    <col min="6665" max="6665" width="30.140625" style="124" customWidth="1"/>
    <col min="6666" max="6666" width="29.85546875" style="124" customWidth="1"/>
    <col min="6667" max="6667" width="23.28515625" style="124" customWidth="1"/>
    <col min="6668" max="6668" width="31.42578125" style="124" customWidth="1"/>
    <col min="6669" max="6669" width="28.42578125" style="124" customWidth="1"/>
    <col min="6670" max="6670" width="33.7109375" style="124" customWidth="1"/>
    <col min="6671" max="6671" width="22.5703125" style="124" customWidth="1"/>
    <col min="6672" max="6672" width="17.5703125" style="124" customWidth="1"/>
    <col min="6673" max="6673" width="22.7109375" style="124" customWidth="1"/>
    <col min="6674" max="6674" width="21.42578125" style="124" customWidth="1"/>
    <col min="6675" max="6675" width="22" style="124" customWidth="1"/>
    <col min="6676" max="6676" width="20.28515625" style="124" customWidth="1"/>
    <col min="6677" max="6677" width="33.42578125" style="124" customWidth="1"/>
    <col min="6678" max="6678" width="25.42578125" style="124" customWidth="1"/>
    <col min="6679" max="6679" width="23" style="124" customWidth="1"/>
    <col min="6680" max="6680" width="18.28515625" style="124" customWidth="1"/>
    <col min="6681" max="6681" width="21.5703125" style="124" customWidth="1"/>
    <col min="6682" max="6682" width="15" style="124" customWidth="1"/>
    <col min="6683" max="6683" width="24.5703125" style="124" customWidth="1"/>
    <col min="6684" max="6684" width="15.5703125" style="124" customWidth="1"/>
    <col min="6685" max="6685" width="24.42578125" style="124" customWidth="1"/>
    <col min="6686" max="6686" width="17.5703125" style="124" customWidth="1"/>
    <col min="6687" max="6687" width="22.28515625" style="124" customWidth="1"/>
    <col min="6688" max="6688" width="26.7109375" style="124" customWidth="1"/>
    <col min="6689" max="6689" width="23.5703125" style="124" customWidth="1"/>
    <col min="6690" max="6690" width="22.7109375" style="124" customWidth="1"/>
    <col min="6691" max="6691" width="26.140625" style="124" customWidth="1"/>
    <col min="6692" max="6693" width="22.5703125" style="124" customWidth="1"/>
    <col min="6694" max="6694" width="26.5703125" style="124" customWidth="1"/>
    <col min="6695" max="6697" width="48.42578125" style="124" customWidth="1"/>
    <col min="6698" max="6706" width="79.85546875" style="124" customWidth="1"/>
    <col min="6707" max="6711" width="11.42578125" style="124"/>
    <col min="6712" max="6712" width="12.7109375" style="124" bestFit="1" customWidth="1"/>
    <col min="6713" max="6713" width="11.42578125" style="124"/>
    <col min="6714" max="6720" width="11.42578125" style="124" customWidth="1"/>
    <col min="6721" max="6721" width="0" style="124" hidden="1" customWidth="1"/>
    <col min="6722" max="6907" width="11.42578125" style="124"/>
    <col min="6908" max="6909" width="0" style="124" hidden="1" customWidth="1"/>
    <col min="6910" max="6910" width="2" style="124" customWidth="1"/>
    <col min="6911" max="6911" width="1.85546875" style="124" customWidth="1"/>
    <col min="6912" max="6912" width="28.140625" style="124" customWidth="1"/>
    <col min="6913" max="6914" width="52.28515625" style="124" customWidth="1"/>
    <col min="6915" max="6916" width="29" style="124" customWidth="1"/>
    <col min="6917" max="6917" width="87" style="124" customWidth="1"/>
    <col min="6918" max="6918" width="64.85546875" style="124" customWidth="1"/>
    <col min="6919" max="6919" width="47" style="124" customWidth="1"/>
    <col min="6920" max="6920" width="30.7109375" style="124" customWidth="1"/>
    <col min="6921" max="6921" width="30.140625" style="124" customWidth="1"/>
    <col min="6922" max="6922" width="29.85546875" style="124" customWidth="1"/>
    <col min="6923" max="6923" width="23.28515625" style="124" customWidth="1"/>
    <col min="6924" max="6924" width="31.42578125" style="124" customWidth="1"/>
    <col min="6925" max="6925" width="28.42578125" style="124" customWidth="1"/>
    <col min="6926" max="6926" width="33.7109375" style="124" customWidth="1"/>
    <col min="6927" max="6927" width="22.5703125" style="124" customWidth="1"/>
    <col min="6928" max="6928" width="17.5703125" style="124" customWidth="1"/>
    <col min="6929" max="6929" width="22.7109375" style="124" customWidth="1"/>
    <col min="6930" max="6930" width="21.42578125" style="124" customWidth="1"/>
    <col min="6931" max="6931" width="22" style="124" customWidth="1"/>
    <col min="6932" max="6932" width="20.28515625" style="124" customWidth="1"/>
    <col min="6933" max="6933" width="33.42578125" style="124" customWidth="1"/>
    <col min="6934" max="6934" width="25.42578125" style="124" customWidth="1"/>
    <col min="6935" max="6935" width="23" style="124" customWidth="1"/>
    <col min="6936" max="6936" width="18.28515625" style="124" customWidth="1"/>
    <col min="6937" max="6937" width="21.5703125" style="124" customWidth="1"/>
    <col min="6938" max="6938" width="15" style="124" customWidth="1"/>
    <col min="6939" max="6939" width="24.5703125" style="124" customWidth="1"/>
    <col min="6940" max="6940" width="15.5703125" style="124" customWidth="1"/>
    <col min="6941" max="6941" width="24.42578125" style="124" customWidth="1"/>
    <col min="6942" max="6942" width="17.5703125" style="124" customWidth="1"/>
    <col min="6943" max="6943" width="22.28515625" style="124" customWidth="1"/>
    <col min="6944" max="6944" width="26.7109375" style="124" customWidth="1"/>
    <col min="6945" max="6945" width="23.5703125" style="124" customWidth="1"/>
    <col min="6946" max="6946" width="22.7109375" style="124" customWidth="1"/>
    <col min="6947" max="6947" width="26.140625" style="124" customWidth="1"/>
    <col min="6948" max="6949" width="22.5703125" style="124" customWidth="1"/>
    <col min="6950" max="6950" width="26.5703125" style="124" customWidth="1"/>
    <col min="6951" max="6953" width="48.42578125" style="124" customWidth="1"/>
    <col min="6954" max="6962" width="79.85546875" style="124" customWidth="1"/>
    <col min="6963" max="6967" width="11.42578125" style="124"/>
    <col min="6968" max="6968" width="12.7109375" style="124" bestFit="1" customWidth="1"/>
    <col min="6969" max="6969" width="11.42578125" style="124"/>
    <col min="6970" max="6976" width="11.42578125" style="124" customWidth="1"/>
    <col min="6977" max="6977" width="0" style="124" hidden="1" customWidth="1"/>
    <col min="6978" max="7163" width="11.42578125" style="124"/>
    <col min="7164" max="7165" width="0" style="124" hidden="1" customWidth="1"/>
    <col min="7166" max="7166" width="2" style="124" customWidth="1"/>
    <col min="7167" max="7167" width="1.85546875" style="124" customWidth="1"/>
    <col min="7168" max="7168" width="28.140625" style="124" customWidth="1"/>
    <col min="7169" max="7170" width="52.28515625" style="124" customWidth="1"/>
    <col min="7171" max="7172" width="29" style="124" customWidth="1"/>
    <col min="7173" max="7173" width="87" style="124" customWidth="1"/>
    <col min="7174" max="7174" width="64.85546875" style="124" customWidth="1"/>
    <col min="7175" max="7175" width="47" style="124" customWidth="1"/>
    <col min="7176" max="7176" width="30.7109375" style="124" customWidth="1"/>
    <col min="7177" max="7177" width="30.140625" style="124" customWidth="1"/>
    <col min="7178" max="7178" width="29.85546875" style="124" customWidth="1"/>
    <col min="7179" max="7179" width="23.28515625" style="124" customWidth="1"/>
    <col min="7180" max="7180" width="31.42578125" style="124" customWidth="1"/>
    <col min="7181" max="7181" width="28.42578125" style="124" customWidth="1"/>
    <col min="7182" max="7182" width="33.7109375" style="124" customWidth="1"/>
    <col min="7183" max="7183" width="22.5703125" style="124" customWidth="1"/>
    <col min="7184" max="7184" width="17.5703125" style="124" customWidth="1"/>
    <col min="7185" max="7185" width="22.7109375" style="124" customWidth="1"/>
    <col min="7186" max="7186" width="21.42578125" style="124" customWidth="1"/>
    <col min="7187" max="7187" width="22" style="124" customWidth="1"/>
    <col min="7188" max="7188" width="20.28515625" style="124" customWidth="1"/>
    <col min="7189" max="7189" width="33.42578125" style="124" customWidth="1"/>
    <col min="7190" max="7190" width="25.42578125" style="124" customWidth="1"/>
    <col min="7191" max="7191" width="23" style="124" customWidth="1"/>
    <col min="7192" max="7192" width="18.28515625" style="124" customWidth="1"/>
    <col min="7193" max="7193" width="21.5703125" style="124" customWidth="1"/>
    <col min="7194" max="7194" width="15" style="124" customWidth="1"/>
    <col min="7195" max="7195" width="24.5703125" style="124" customWidth="1"/>
    <col min="7196" max="7196" width="15.5703125" style="124" customWidth="1"/>
    <col min="7197" max="7197" width="24.42578125" style="124" customWidth="1"/>
    <col min="7198" max="7198" width="17.5703125" style="124" customWidth="1"/>
    <col min="7199" max="7199" width="22.28515625" style="124" customWidth="1"/>
    <col min="7200" max="7200" width="26.7109375" style="124" customWidth="1"/>
    <col min="7201" max="7201" width="23.5703125" style="124" customWidth="1"/>
    <col min="7202" max="7202" width="22.7109375" style="124" customWidth="1"/>
    <col min="7203" max="7203" width="26.140625" style="124" customWidth="1"/>
    <col min="7204" max="7205" width="22.5703125" style="124" customWidth="1"/>
    <col min="7206" max="7206" width="26.5703125" style="124" customWidth="1"/>
    <col min="7207" max="7209" width="48.42578125" style="124" customWidth="1"/>
    <col min="7210" max="7218" width="79.85546875" style="124" customWidth="1"/>
    <col min="7219" max="7223" width="11.42578125" style="124"/>
    <col min="7224" max="7224" width="12.7109375" style="124" bestFit="1" customWidth="1"/>
    <col min="7225" max="7225" width="11.42578125" style="124"/>
    <col min="7226" max="7232" width="11.42578125" style="124" customWidth="1"/>
    <col min="7233" max="7233" width="0" style="124" hidden="1" customWidth="1"/>
    <col min="7234" max="7419" width="11.42578125" style="124"/>
    <col min="7420" max="7421" width="0" style="124" hidden="1" customWidth="1"/>
    <col min="7422" max="7422" width="2" style="124" customWidth="1"/>
    <col min="7423" max="7423" width="1.85546875" style="124" customWidth="1"/>
    <col min="7424" max="7424" width="28.140625" style="124" customWidth="1"/>
    <col min="7425" max="7426" width="52.28515625" style="124" customWidth="1"/>
    <col min="7427" max="7428" width="29" style="124" customWidth="1"/>
    <col min="7429" max="7429" width="87" style="124" customWidth="1"/>
    <col min="7430" max="7430" width="64.85546875" style="124" customWidth="1"/>
    <col min="7431" max="7431" width="47" style="124" customWidth="1"/>
    <col min="7432" max="7432" width="30.7109375" style="124" customWidth="1"/>
    <col min="7433" max="7433" width="30.140625" style="124" customWidth="1"/>
    <col min="7434" max="7434" width="29.85546875" style="124" customWidth="1"/>
    <col min="7435" max="7435" width="23.28515625" style="124" customWidth="1"/>
    <col min="7436" max="7436" width="31.42578125" style="124" customWidth="1"/>
    <col min="7437" max="7437" width="28.42578125" style="124" customWidth="1"/>
    <col min="7438" max="7438" width="33.7109375" style="124" customWidth="1"/>
    <col min="7439" max="7439" width="22.5703125" style="124" customWidth="1"/>
    <col min="7440" max="7440" width="17.5703125" style="124" customWidth="1"/>
    <col min="7441" max="7441" width="22.7109375" style="124" customWidth="1"/>
    <col min="7442" max="7442" width="21.42578125" style="124" customWidth="1"/>
    <col min="7443" max="7443" width="22" style="124" customWidth="1"/>
    <col min="7444" max="7444" width="20.28515625" style="124" customWidth="1"/>
    <col min="7445" max="7445" width="33.42578125" style="124" customWidth="1"/>
    <col min="7446" max="7446" width="25.42578125" style="124" customWidth="1"/>
    <col min="7447" max="7447" width="23" style="124" customWidth="1"/>
    <col min="7448" max="7448" width="18.28515625" style="124" customWidth="1"/>
    <col min="7449" max="7449" width="21.5703125" style="124" customWidth="1"/>
    <col min="7450" max="7450" width="15" style="124" customWidth="1"/>
    <col min="7451" max="7451" width="24.5703125" style="124" customWidth="1"/>
    <col min="7452" max="7452" width="15.5703125" style="124" customWidth="1"/>
    <col min="7453" max="7453" width="24.42578125" style="124" customWidth="1"/>
    <col min="7454" max="7454" width="17.5703125" style="124" customWidth="1"/>
    <col min="7455" max="7455" width="22.28515625" style="124" customWidth="1"/>
    <col min="7456" max="7456" width="26.7109375" style="124" customWidth="1"/>
    <col min="7457" max="7457" width="23.5703125" style="124" customWidth="1"/>
    <col min="7458" max="7458" width="22.7109375" style="124" customWidth="1"/>
    <col min="7459" max="7459" width="26.140625" style="124" customWidth="1"/>
    <col min="7460" max="7461" width="22.5703125" style="124" customWidth="1"/>
    <col min="7462" max="7462" width="26.5703125" style="124" customWidth="1"/>
    <col min="7463" max="7465" width="48.42578125" style="124" customWidth="1"/>
    <col min="7466" max="7474" width="79.85546875" style="124" customWidth="1"/>
    <col min="7475" max="7479" width="11.42578125" style="124"/>
    <col min="7480" max="7480" width="12.7109375" style="124" bestFit="1" customWidth="1"/>
    <col min="7481" max="7481" width="11.42578125" style="124"/>
    <col min="7482" max="7488" width="11.42578125" style="124" customWidth="1"/>
    <col min="7489" max="7489" width="0" style="124" hidden="1" customWidth="1"/>
    <col min="7490" max="7675" width="11.42578125" style="124"/>
    <col min="7676" max="7677" width="0" style="124" hidden="1" customWidth="1"/>
    <col min="7678" max="7678" width="2" style="124" customWidth="1"/>
    <col min="7679" max="7679" width="1.85546875" style="124" customWidth="1"/>
    <col min="7680" max="7680" width="28.140625" style="124" customWidth="1"/>
    <col min="7681" max="7682" width="52.28515625" style="124" customWidth="1"/>
    <col min="7683" max="7684" width="29" style="124" customWidth="1"/>
    <col min="7685" max="7685" width="87" style="124" customWidth="1"/>
    <col min="7686" max="7686" width="64.85546875" style="124" customWidth="1"/>
    <col min="7687" max="7687" width="47" style="124" customWidth="1"/>
    <col min="7688" max="7688" width="30.7109375" style="124" customWidth="1"/>
    <col min="7689" max="7689" width="30.140625" style="124" customWidth="1"/>
    <col min="7690" max="7690" width="29.85546875" style="124" customWidth="1"/>
    <col min="7691" max="7691" width="23.28515625" style="124" customWidth="1"/>
    <col min="7692" max="7692" width="31.42578125" style="124" customWidth="1"/>
    <col min="7693" max="7693" width="28.42578125" style="124" customWidth="1"/>
    <col min="7694" max="7694" width="33.7109375" style="124" customWidth="1"/>
    <col min="7695" max="7695" width="22.5703125" style="124" customWidth="1"/>
    <col min="7696" max="7696" width="17.5703125" style="124" customWidth="1"/>
    <col min="7697" max="7697" width="22.7109375" style="124" customWidth="1"/>
    <col min="7698" max="7698" width="21.42578125" style="124" customWidth="1"/>
    <col min="7699" max="7699" width="22" style="124" customWidth="1"/>
    <col min="7700" max="7700" width="20.28515625" style="124" customWidth="1"/>
    <col min="7701" max="7701" width="33.42578125" style="124" customWidth="1"/>
    <col min="7702" max="7702" width="25.42578125" style="124" customWidth="1"/>
    <col min="7703" max="7703" width="23" style="124" customWidth="1"/>
    <col min="7704" max="7704" width="18.28515625" style="124" customWidth="1"/>
    <col min="7705" max="7705" width="21.5703125" style="124" customWidth="1"/>
    <col min="7706" max="7706" width="15" style="124" customWidth="1"/>
    <col min="7707" max="7707" width="24.5703125" style="124" customWidth="1"/>
    <col min="7708" max="7708" width="15.5703125" style="124" customWidth="1"/>
    <col min="7709" max="7709" width="24.42578125" style="124" customWidth="1"/>
    <col min="7710" max="7710" width="17.5703125" style="124" customWidth="1"/>
    <col min="7711" max="7711" width="22.28515625" style="124" customWidth="1"/>
    <col min="7712" max="7712" width="26.7109375" style="124" customWidth="1"/>
    <col min="7713" max="7713" width="23.5703125" style="124" customWidth="1"/>
    <col min="7714" max="7714" width="22.7109375" style="124" customWidth="1"/>
    <col min="7715" max="7715" width="26.140625" style="124" customWidth="1"/>
    <col min="7716" max="7717" width="22.5703125" style="124" customWidth="1"/>
    <col min="7718" max="7718" width="26.5703125" style="124" customWidth="1"/>
    <col min="7719" max="7721" width="48.42578125" style="124" customWidth="1"/>
    <col min="7722" max="7730" width="79.85546875" style="124" customWidth="1"/>
    <col min="7731" max="7735" width="11.42578125" style="124"/>
    <col min="7736" max="7736" width="12.7109375" style="124" bestFit="1" customWidth="1"/>
    <col min="7737" max="7737" width="11.42578125" style="124"/>
    <col min="7738" max="7744" width="11.42578125" style="124" customWidth="1"/>
    <col min="7745" max="7745" width="0" style="124" hidden="1" customWidth="1"/>
    <col min="7746" max="7931" width="11.42578125" style="124"/>
    <col min="7932" max="7933" width="0" style="124" hidden="1" customWidth="1"/>
    <col min="7934" max="7934" width="2" style="124" customWidth="1"/>
    <col min="7935" max="7935" width="1.85546875" style="124" customWidth="1"/>
    <col min="7936" max="7936" width="28.140625" style="124" customWidth="1"/>
    <col min="7937" max="7938" width="52.28515625" style="124" customWidth="1"/>
    <col min="7939" max="7940" width="29" style="124" customWidth="1"/>
    <col min="7941" max="7941" width="87" style="124" customWidth="1"/>
    <col min="7942" max="7942" width="64.85546875" style="124" customWidth="1"/>
    <col min="7943" max="7943" width="47" style="124" customWidth="1"/>
    <col min="7944" max="7944" width="30.7109375" style="124" customWidth="1"/>
    <col min="7945" max="7945" width="30.140625" style="124" customWidth="1"/>
    <col min="7946" max="7946" width="29.85546875" style="124" customWidth="1"/>
    <col min="7947" max="7947" width="23.28515625" style="124" customWidth="1"/>
    <col min="7948" max="7948" width="31.42578125" style="124" customWidth="1"/>
    <col min="7949" max="7949" width="28.42578125" style="124" customWidth="1"/>
    <col min="7950" max="7950" width="33.7109375" style="124" customWidth="1"/>
    <col min="7951" max="7951" width="22.5703125" style="124" customWidth="1"/>
    <col min="7952" max="7952" width="17.5703125" style="124" customWidth="1"/>
    <col min="7953" max="7953" width="22.7109375" style="124" customWidth="1"/>
    <col min="7954" max="7954" width="21.42578125" style="124" customWidth="1"/>
    <col min="7955" max="7955" width="22" style="124" customWidth="1"/>
    <col min="7956" max="7956" width="20.28515625" style="124" customWidth="1"/>
    <col min="7957" max="7957" width="33.42578125" style="124" customWidth="1"/>
    <col min="7958" max="7958" width="25.42578125" style="124" customWidth="1"/>
    <col min="7959" max="7959" width="23" style="124" customWidth="1"/>
    <col min="7960" max="7960" width="18.28515625" style="124" customWidth="1"/>
    <col min="7961" max="7961" width="21.5703125" style="124" customWidth="1"/>
    <col min="7962" max="7962" width="15" style="124" customWidth="1"/>
    <col min="7963" max="7963" width="24.5703125" style="124" customWidth="1"/>
    <col min="7964" max="7964" width="15.5703125" style="124" customWidth="1"/>
    <col min="7965" max="7965" width="24.42578125" style="124" customWidth="1"/>
    <col min="7966" max="7966" width="17.5703125" style="124" customWidth="1"/>
    <col min="7967" max="7967" width="22.28515625" style="124" customWidth="1"/>
    <col min="7968" max="7968" width="26.7109375" style="124" customWidth="1"/>
    <col min="7969" max="7969" width="23.5703125" style="124" customWidth="1"/>
    <col min="7970" max="7970" width="22.7109375" style="124" customWidth="1"/>
    <col min="7971" max="7971" width="26.140625" style="124" customWidth="1"/>
    <col min="7972" max="7973" width="22.5703125" style="124" customWidth="1"/>
    <col min="7974" max="7974" width="26.5703125" style="124" customWidth="1"/>
    <col min="7975" max="7977" width="48.42578125" style="124" customWidth="1"/>
    <col min="7978" max="7986" width="79.85546875" style="124" customWidth="1"/>
    <col min="7987" max="7991" width="11.42578125" style="124"/>
    <col min="7992" max="7992" width="12.7109375" style="124" bestFit="1" customWidth="1"/>
    <col min="7993" max="7993" width="11.42578125" style="124"/>
    <col min="7994" max="8000" width="11.42578125" style="124" customWidth="1"/>
    <col min="8001" max="8001" width="0" style="124" hidden="1" customWidth="1"/>
    <col min="8002" max="8187" width="11.42578125" style="124"/>
    <col min="8188" max="8189" width="0" style="124" hidden="1" customWidth="1"/>
    <col min="8190" max="8190" width="2" style="124" customWidth="1"/>
    <col min="8191" max="8191" width="1.85546875" style="124" customWidth="1"/>
    <col min="8192" max="8192" width="28.140625" style="124" customWidth="1"/>
    <col min="8193" max="8194" width="52.28515625" style="124" customWidth="1"/>
    <col min="8195" max="8196" width="29" style="124" customWidth="1"/>
    <col min="8197" max="8197" width="87" style="124" customWidth="1"/>
    <col min="8198" max="8198" width="64.85546875" style="124" customWidth="1"/>
    <col min="8199" max="8199" width="47" style="124" customWidth="1"/>
    <col min="8200" max="8200" width="30.7109375" style="124" customWidth="1"/>
    <col min="8201" max="8201" width="30.140625" style="124" customWidth="1"/>
    <col min="8202" max="8202" width="29.85546875" style="124" customWidth="1"/>
    <col min="8203" max="8203" width="23.28515625" style="124" customWidth="1"/>
    <col min="8204" max="8204" width="31.42578125" style="124" customWidth="1"/>
    <col min="8205" max="8205" width="28.42578125" style="124" customWidth="1"/>
    <col min="8206" max="8206" width="33.7109375" style="124" customWidth="1"/>
    <col min="8207" max="8207" width="22.5703125" style="124" customWidth="1"/>
    <col min="8208" max="8208" width="17.5703125" style="124" customWidth="1"/>
    <col min="8209" max="8209" width="22.7109375" style="124" customWidth="1"/>
    <col min="8210" max="8210" width="21.42578125" style="124" customWidth="1"/>
    <col min="8211" max="8211" width="22" style="124" customWidth="1"/>
    <col min="8212" max="8212" width="20.28515625" style="124" customWidth="1"/>
    <col min="8213" max="8213" width="33.42578125" style="124" customWidth="1"/>
    <col min="8214" max="8214" width="25.42578125" style="124" customWidth="1"/>
    <col min="8215" max="8215" width="23" style="124" customWidth="1"/>
    <col min="8216" max="8216" width="18.28515625" style="124" customWidth="1"/>
    <col min="8217" max="8217" width="21.5703125" style="124" customWidth="1"/>
    <col min="8218" max="8218" width="15" style="124" customWidth="1"/>
    <col min="8219" max="8219" width="24.5703125" style="124" customWidth="1"/>
    <col min="8220" max="8220" width="15.5703125" style="124" customWidth="1"/>
    <col min="8221" max="8221" width="24.42578125" style="124" customWidth="1"/>
    <col min="8222" max="8222" width="17.5703125" style="124" customWidth="1"/>
    <col min="8223" max="8223" width="22.28515625" style="124" customWidth="1"/>
    <col min="8224" max="8224" width="26.7109375" style="124" customWidth="1"/>
    <col min="8225" max="8225" width="23.5703125" style="124" customWidth="1"/>
    <col min="8226" max="8226" width="22.7109375" style="124" customWidth="1"/>
    <col min="8227" max="8227" width="26.140625" style="124" customWidth="1"/>
    <col min="8228" max="8229" width="22.5703125" style="124" customWidth="1"/>
    <col min="8230" max="8230" width="26.5703125" style="124" customWidth="1"/>
    <col min="8231" max="8233" width="48.42578125" style="124" customWidth="1"/>
    <col min="8234" max="8242" width="79.85546875" style="124" customWidth="1"/>
    <col min="8243" max="8247" width="11.42578125" style="124"/>
    <col min="8248" max="8248" width="12.7109375" style="124" bestFit="1" customWidth="1"/>
    <col min="8249" max="8249" width="11.42578125" style="124"/>
    <col min="8250" max="8256" width="11.42578125" style="124" customWidth="1"/>
    <col min="8257" max="8257" width="0" style="124" hidden="1" customWidth="1"/>
    <col min="8258" max="8443" width="11.42578125" style="124"/>
    <col min="8444" max="8445" width="0" style="124" hidden="1" customWidth="1"/>
    <col min="8446" max="8446" width="2" style="124" customWidth="1"/>
    <col min="8447" max="8447" width="1.85546875" style="124" customWidth="1"/>
    <col min="8448" max="8448" width="28.140625" style="124" customWidth="1"/>
    <col min="8449" max="8450" width="52.28515625" style="124" customWidth="1"/>
    <col min="8451" max="8452" width="29" style="124" customWidth="1"/>
    <col min="8453" max="8453" width="87" style="124" customWidth="1"/>
    <col min="8454" max="8454" width="64.85546875" style="124" customWidth="1"/>
    <col min="8455" max="8455" width="47" style="124" customWidth="1"/>
    <col min="8456" max="8456" width="30.7109375" style="124" customWidth="1"/>
    <col min="8457" max="8457" width="30.140625" style="124" customWidth="1"/>
    <col min="8458" max="8458" width="29.85546875" style="124" customWidth="1"/>
    <col min="8459" max="8459" width="23.28515625" style="124" customWidth="1"/>
    <col min="8460" max="8460" width="31.42578125" style="124" customWidth="1"/>
    <col min="8461" max="8461" width="28.42578125" style="124" customWidth="1"/>
    <col min="8462" max="8462" width="33.7109375" style="124" customWidth="1"/>
    <col min="8463" max="8463" width="22.5703125" style="124" customWidth="1"/>
    <col min="8464" max="8464" width="17.5703125" style="124" customWidth="1"/>
    <col min="8465" max="8465" width="22.7109375" style="124" customWidth="1"/>
    <col min="8466" max="8466" width="21.42578125" style="124" customWidth="1"/>
    <col min="8467" max="8467" width="22" style="124" customWidth="1"/>
    <col min="8468" max="8468" width="20.28515625" style="124" customWidth="1"/>
    <col min="8469" max="8469" width="33.42578125" style="124" customWidth="1"/>
    <col min="8470" max="8470" width="25.42578125" style="124" customWidth="1"/>
    <col min="8471" max="8471" width="23" style="124" customWidth="1"/>
    <col min="8472" max="8472" width="18.28515625" style="124" customWidth="1"/>
    <col min="8473" max="8473" width="21.5703125" style="124" customWidth="1"/>
    <col min="8474" max="8474" width="15" style="124" customWidth="1"/>
    <col min="8475" max="8475" width="24.5703125" style="124" customWidth="1"/>
    <col min="8476" max="8476" width="15.5703125" style="124" customWidth="1"/>
    <col min="8477" max="8477" width="24.42578125" style="124" customWidth="1"/>
    <col min="8478" max="8478" width="17.5703125" style="124" customWidth="1"/>
    <col min="8479" max="8479" width="22.28515625" style="124" customWidth="1"/>
    <col min="8480" max="8480" width="26.7109375" style="124" customWidth="1"/>
    <col min="8481" max="8481" width="23.5703125" style="124" customWidth="1"/>
    <col min="8482" max="8482" width="22.7109375" style="124" customWidth="1"/>
    <col min="8483" max="8483" width="26.140625" style="124" customWidth="1"/>
    <col min="8484" max="8485" width="22.5703125" style="124" customWidth="1"/>
    <col min="8486" max="8486" width="26.5703125" style="124" customWidth="1"/>
    <col min="8487" max="8489" width="48.42578125" style="124" customWidth="1"/>
    <col min="8490" max="8498" width="79.85546875" style="124" customWidth="1"/>
    <col min="8499" max="8503" width="11.42578125" style="124"/>
    <col min="8504" max="8504" width="12.7109375" style="124" bestFit="1" customWidth="1"/>
    <col min="8505" max="8505" width="11.42578125" style="124"/>
    <col min="8506" max="8512" width="11.42578125" style="124" customWidth="1"/>
    <col min="8513" max="8513" width="0" style="124" hidden="1" customWidth="1"/>
    <col min="8514" max="8699" width="11.42578125" style="124"/>
    <col min="8700" max="8701" width="0" style="124" hidden="1" customWidth="1"/>
    <col min="8702" max="8702" width="2" style="124" customWidth="1"/>
    <col min="8703" max="8703" width="1.85546875" style="124" customWidth="1"/>
    <col min="8704" max="8704" width="28.140625" style="124" customWidth="1"/>
    <col min="8705" max="8706" width="52.28515625" style="124" customWidth="1"/>
    <col min="8707" max="8708" width="29" style="124" customWidth="1"/>
    <col min="8709" max="8709" width="87" style="124" customWidth="1"/>
    <col min="8710" max="8710" width="64.85546875" style="124" customWidth="1"/>
    <col min="8711" max="8711" width="47" style="124" customWidth="1"/>
    <col min="8712" max="8712" width="30.7109375" style="124" customWidth="1"/>
    <col min="8713" max="8713" width="30.140625" style="124" customWidth="1"/>
    <col min="8714" max="8714" width="29.85546875" style="124" customWidth="1"/>
    <col min="8715" max="8715" width="23.28515625" style="124" customWidth="1"/>
    <col min="8716" max="8716" width="31.42578125" style="124" customWidth="1"/>
    <col min="8717" max="8717" width="28.42578125" style="124" customWidth="1"/>
    <col min="8718" max="8718" width="33.7109375" style="124" customWidth="1"/>
    <col min="8719" max="8719" width="22.5703125" style="124" customWidth="1"/>
    <col min="8720" max="8720" width="17.5703125" style="124" customWidth="1"/>
    <col min="8721" max="8721" width="22.7109375" style="124" customWidth="1"/>
    <col min="8722" max="8722" width="21.42578125" style="124" customWidth="1"/>
    <col min="8723" max="8723" width="22" style="124" customWidth="1"/>
    <col min="8724" max="8724" width="20.28515625" style="124" customWidth="1"/>
    <col min="8725" max="8725" width="33.42578125" style="124" customWidth="1"/>
    <col min="8726" max="8726" width="25.42578125" style="124" customWidth="1"/>
    <col min="8727" max="8727" width="23" style="124" customWidth="1"/>
    <col min="8728" max="8728" width="18.28515625" style="124" customWidth="1"/>
    <col min="8729" max="8729" width="21.5703125" style="124" customWidth="1"/>
    <col min="8730" max="8730" width="15" style="124" customWidth="1"/>
    <col min="8731" max="8731" width="24.5703125" style="124" customWidth="1"/>
    <col min="8732" max="8732" width="15.5703125" style="124" customWidth="1"/>
    <col min="8733" max="8733" width="24.42578125" style="124" customWidth="1"/>
    <col min="8734" max="8734" width="17.5703125" style="124" customWidth="1"/>
    <col min="8735" max="8735" width="22.28515625" style="124" customWidth="1"/>
    <col min="8736" max="8736" width="26.7109375" style="124" customWidth="1"/>
    <col min="8737" max="8737" width="23.5703125" style="124" customWidth="1"/>
    <col min="8738" max="8738" width="22.7109375" style="124" customWidth="1"/>
    <col min="8739" max="8739" width="26.140625" style="124" customWidth="1"/>
    <col min="8740" max="8741" width="22.5703125" style="124" customWidth="1"/>
    <col min="8742" max="8742" width="26.5703125" style="124" customWidth="1"/>
    <col min="8743" max="8745" width="48.42578125" style="124" customWidth="1"/>
    <col min="8746" max="8754" width="79.85546875" style="124" customWidth="1"/>
    <col min="8755" max="8759" width="11.42578125" style="124"/>
    <col min="8760" max="8760" width="12.7109375" style="124" bestFit="1" customWidth="1"/>
    <col min="8761" max="8761" width="11.42578125" style="124"/>
    <col min="8762" max="8768" width="11.42578125" style="124" customWidth="1"/>
    <col min="8769" max="8769" width="0" style="124" hidden="1" customWidth="1"/>
    <col min="8770" max="8955" width="11.42578125" style="124"/>
    <col min="8956" max="8957" width="0" style="124" hidden="1" customWidth="1"/>
    <col min="8958" max="8958" width="2" style="124" customWidth="1"/>
    <col min="8959" max="8959" width="1.85546875" style="124" customWidth="1"/>
    <col min="8960" max="8960" width="28.140625" style="124" customWidth="1"/>
    <col min="8961" max="8962" width="52.28515625" style="124" customWidth="1"/>
    <col min="8963" max="8964" width="29" style="124" customWidth="1"/>
    <col min="8965" max="8965" width="87" style="124" customWidth="1"/>
    <col min="8966" max="8966" width="64.85546875" style="124" customWidth="1"/>
    <col min="8967" max="8967" width="47" style="124" customWidth="1"/>
    <col min="8968" max="8968" width="30.7109375" style="124" customWidth="1"/>
    <col min="8969" max="8969" width="30.140625" style="124" customWidth="1"/>
    <col min="8970" max="8970" width="29.85546875" style="124" customWidth="1"/>
    <col min="8971" max="8971" width="23.28515625" style="124" customWidth="1"/>
    <col min="8972" max="8972" width="31.42578125" style="124" customWidth="1"/>
    <col min="8973" max="8973" width="28.42578125" style="124" customWidth="1"/>
    <col min="8974" max="8974" width="33.7109375" style="124" customWidth="1"/>
    <col min="8975" max="8975" width="22.5703125" style="124" customWidth="1"/>
    <col min="8976" max="8976" width="17.5703125" style="124" customWidth="1"/>
    <col min="8977" max="8977" width="22.7109375" style="124" customWidth="1"/>
    <col min="8978" max="8978" width="21.42578125" style="124" customWidth="1"/>
    <col min="8979" max="8979" width="22" style="124" customWidth="1"/>
    <col min="8980" max="8980" width="20.28515625" style="124" customWidth="1"/>
    <col min="8981" max="8981" width="33.42578125" style="124" customWidth="1"/>
    <col min="8982" max="8982" width="25.42578125" style="124" customWidth="1"/>
    <col min="8983" max="8983" width="23" style="124" customWidth="1"/>
    <col min="8984" max="8984" width="18.28515625" style="124" customWidth="1"/>
    <col min="8985" max="8985" width="21.5703125" style="124" customWidth="1"/>
    <col min="8986" max="8986" width="15" style="124" customWidth="1"/>
    <col min="8987" max="8987" width="24.5703125" style="124" customWidth="1"/>
    <col min="8988" max="8988" width="15.5703125" style="124" customWidth="1"/>
    <col min="8989" max="8989" width="24.42578125" style="124" customWidth="1"/>
    <col min="8990" max="8990" width="17.5703125" style="124" customWidth="1"/>
    <col min="8991" max="8991" width="22.28515625" style="124" customWidth="1"/>
    <col min="8992" max="8992" width="26.7109375" style="124" customWidth="1"/>
    <col min="8993" max="8993" width="23.5703125" style="124" customWidth="1"/>
    <col min="8994" max="8994" width="22.7109375" style="124" customWidth="1"/>
    <col min="8995" max="8995" width="26.140625" style="124" customWidth="1"/>
    <col min="8996" max="8997" width="22.5703125" style="124" customWidth="1"/>
    <col min="8998" max="8998" width="26.5703125" style="124" customWidth="1"/>
    <col min="8999" max="9001" width="48.42578125" style="124" customWidth="1"/>
    <col min="9002" max="9010" width="79.85546875" style="124" customWidth="1"/>
    <col min="9011" max="9015" width="11.42578125" style="124"/>
    <col min="9016" max="9016" width="12.7109375" style="124" bestFit="1" customWidth="1"/>
    <col min="9017" max="9017" width="11.42578125" style="124"/>
    <col min="9018" max="9024" width="11.42578125" style="124" customWidth="1"/>
    <col min="9025" max="9025" width="0" style="124" hidden="1" customWidth="1"/>
    <col min="9026" max="9211" width="11.42578125" style="124"/>
    <col min="9212" max="9213" width="0" style="124" hidden="1" customWidth="1"/>
    <col min="9214" max="9214" width="2" style="124" customWidth="1"/>
    <col min="9215" max="9215" width="1.85546875" style="124" customWidth="1"/>
    <col min="9216" max="9216" width="28.140625" style="124" customWidth="1"/>
    <col min="9217" max="9218" width="52.28515625" style="124" customWidth="1"/>
    <col min="9219" max="9220" width="29" style="124" customWidth="1"/>
    <col min="9221" max="9221" width="87" style="124" customWidth="1"/>
    <col min="9222" max="9222" width="64.85546875" style="124" customWidth="1"/>
    <col min="9223" max="9223" width="47" style="124" customWidth="1"/>
    <col min="9224" max="9224" width="30.7109375" style="124" customWidth="1"/>
    <col min="9225" max="9225" width="30.140625" style="124" customWidth="1"/>
    <col min="9226" max="9226" width="29.85546875" style="124" customWidth="1"/>
    <col min="9227" max="9227" width="23.28515625" style="124" customWidth="1"/>
    <col min="9228" max="9228" width="31.42578125" style="124" customWidth="1"/>
    <col min="9229" max="9229" width="28.42578125" style="124" customWidth="1"/>
    <col min="9230" max="9230" width="33.7109375" style="124" customWidth="1"/>
    <col min="9231" max="9231" width="22.5703125" style="124" customWidth="1"/>
    <col min="9232" max="9232" width="17.5703125" style="124" customWidth="1"/>
    <col min="9233" max="9233" width="22.7109375" style="124" customWidth="1"/>
    <col min="9234" max="9234" width="21.42578125" style="124" customWidth="1"/>
    <col min="9235" max="9235" width="22" style="124" customWidth="1"/>
    <col min="9236" max="9236" width="20.28515625" style="124" customWidth="1"/>
    <col min="9237" max="9237" width="33.42578125" style="124" customWidth="1"/>
    <col min="9238" max="9238" width="25.42578125" style="124" customWidth="1"/>
    <col min="9239" max="9239" width="23" style="124" customWidth="1"/>
    <col min="9240" max="9240" width="18.28515625" style="124" customWidth="1"/>
    <col min="9241" max="9241" width="21.5703125" style="124" customWidth="1"/>
    <col min="9242" max="9242" width="15" style="124" customWidth="1"/>
    <col min="9243" max="9243" width="24.5703125" style="124" customWidth="1"/>
    <col min="9244" max="9244" width="15.5703125" style="124" customWidth="1"/>
    <col min="9245" max="9245" width="24.42578125" style="124" customWidth="1"/>
    <col min="9246" max="9246" width="17.5703125" style="124" customWidth="1"/>
    <col min="9247" max="9247" width="22.28515625" style="124" customWidth="1"/>
    <col min="9248" max="9248" width="26.7109375" style="124" customWidth="1"/>
    <col min="9249" max="9249" width="23.5703125" style="124" customWidth="1"/>
    <col min="9250" max="9250" width="22.7109375" style="124" customWidth="1"/>
    <col min="9251" max="9251" width="26.140625" style="124" customWidth="1"/>
    <col min="9252" max="9253" width="22.5703125" style="124" customWidth="1"/>
    <col min="9254" max="9254" width="26.5703125" style="124" customWidth="1"/>
    <col min="9255" max="9257" width="48.42578125" style="124" customWidth="1"/>
    <col min="9258" max="9266" width="79.85546875" style="124" customWidth="1"/>
    <col min="9267" max="9271" width="11.42578125" style="124"/>
    <col min="9272" max="9272" width="12.7109375" style="124" bestFit="1" customWidth="1"/>
    <col min="9273" max="9273" width="11.42578125" style="124"/>
    <col min="9274" max="9280" width="11.42578125" style="124" customWidth="1"/>
    <col min="9281" max="9281" width="0" style="124" hidden="1" customWidth="1"/>
    <col min="9282" max="9467" width="11.42578125" style="124"/>
    <col min="9468" max="9469" width="0" style="124" hidden="1" customWidth="1"/>
    <col min="9470" max="9470" width="2" style="124" customWidth="1"/>
    <col min="9471" max="9471" width="1.85546875" style="124" customWidth="1"/>
    <col min="9472" max="9472" width="28.140625" style="124" customWidth="1"/>
    <col min="9473" max="9474" width="52.28515625" style="124" customWidth="1"/>
    <col min="9475" max="9476" width="29" style="124" customWidth="1"/>
    <col min="9477" max="9477" width="87" style="124" customWidth="1"/>
    <col min="9478" max="9478" width="64.85546875" style="124" customWidth="1"/>
    <col min="9479" max="9479" width="47" style="124" customWidth="1"/>
    <col min="9480" max="9480" width="30.7109375" style="124" customWidth="1"/>
    <col min="9481" max="9481" width="30.140625" style="124" customWidth="1"/>
    <col min="9482" max="9482" width="29.85546875" style="124" customWidth="1"/>
    <col min="9483" max="9483" width="23.28515625" style="124" customWidth="1"/>
    <col min="9484" max="9484" width="31.42578125" style="124" customWidth="1"/>
    <col min="9485" max="9485" width="28.42578125" style="124" customWidth="1"/>
    <col min="9486" max="9486" width="33.7109375" style="124" customWidth="1"/>
    <col min="9487" max="9487" width="22.5703125" style="124" customWidth="1"/>
    <col min="9488" max="9488" width="17.5703125" style="124" customWidth="1"/>
    <col min="9489" max="9489" width="22.7109375" style="124" customWidth="1"/>
    <col min="9490" max="9490" width="21.42578125" style="124" customWidth="1"/>
    <col min="9491" max="9491" width="22" style="124" customWidth="1"/>
    <col min="9492" max="9492" width="20.28515625" style="124" customWidth="1"/>
    <col min="9493" max="9493" width="33.42578125" style="124" customWidth="1"/>
    <col min="9494" max="9494" width="25.42578125" style="124" customWidth="1"/>
    <col min="9495" max="9495" width="23" style="124" customWidth="1"/>
    <col min="9496" max="9496" width="18.28515625" style="124" customWidth="1"/>
    <col min="9497" max="9497" width="21.5703125" style="124" customWidth="1"/>
    <col min="9498" max="9498" width="15" style="124" customWidth="1"/>
    <col min="9499" max="9499" width="24.5703125" style="124" customWidth="1"/>
    <col min="9500" max="9500" width="15.5703125" style="124" customWidth="1"/>
    <col min="9501" max="9501" width="24.42578125" style="124" customWidth="1"/>
    <col min="9502" max="9502" width="17.5703125" style="124" customWidth="1"/>
    <col min="9503" max="9503" width="22.28515625" style="124" customWidth="1"/>
    <col min="9504" max="9504" width="26.7109375" style="124" customWidth="1"/>
    <col min="9505" max="9505" width="23.5703125" style="124" customWidth="1"/>
    <col min="9506" max="9506" width="22.7109375" style="124" customWidth="1"/>
    <col min="9507" max="9507" width="26.140625" style="124" customWidth="1"/>
    <col min="9508" max="9509" width="22.5703125" style="124" customWidth="1"/>
    <col min="9510" max="9510" width="26.5703125" style="124" customWidth="1"/>
    <col min="9511" max="9513" width="48.42578125" style="124" customWidth="1"/>
    <col min="9514" max="9522" width="79.85546875" style="124" customWidth="1"/>
    <col min="9523" max="9527" width="11.42578125" style="124"/>
    <col min="9528" max="9528" width="12.7109375" style="124" bestFit="1" customWidth="1"/>
    <col min="9529" max="9529" width="11.42578125" style="124"/>
    <col min="9530" max="9536" width="11.42578125" style="124" customWidth="1"/>
    <col min="9537" max="9537" width="0" style="124" hidden="1" customWidth="1"/>
    <col min="9538" max="9723" width="11.42578125" style="124"/>
    <col min="9724" max="9725" width="0" style="124" hidden="1" customWidth="1"/>
    <col min="9726" max="9726" width="2" style="124" customWidth="1"/>
    <col min="9727" max="9727" width="1.85546875" style="124" customWidth="1"/>
    <col min="9728" max="9728" width="28.140625" style="124" customWidth="1"/>
    <col min="9729" max="9730" width="52.28515625" style="124" customWidth="1"/>
    <col min="9731" max="9732" width="29" style="124" customWidth="1"/>
    <col min="9733" max="9733" width="87" style="124" customWidth="1"/>
    <col min="9734" max="9734" width="64.85546875" style="124" customWidth="1"/>
    <col min="9735" max="9735" width="47" style="124" customWidth="1"/>
    <col min="9736" max="9736" width="30.7109375" style="124" customWidth="1"/>
    <col min="9737" max="9737" width="30.140625" style="124" customWidth="1"/>
    <col min="9738" max="9738" width="29.85546875" style="124" customWidth="1"/>
    <col min="9739" max="9739" width="23.28515625" style="124" customWidth="1"/>
    <col min="9740" max="9740" width="31.42578125" style="124" customWidth="1"/>
    <col min="9741" max="9741" width="28.42578125" style="124" customWidth="1"/>
    <col min="9742" max="9742" width="33.7109375" style="124" customWidth="1"/>
    <col min="9743" max="9743" width="22.5703125" style="124" customWidth="1"/>
    <col min="9744" max="9744" width="17.5703125" style="124" customWidth="1"/>
    <col min="9745" max="9745" width="22.7109375" style="124" customWidth="1"/>
    <col min="9746" max="9746" width="21.42578125" style="124" customWidth="1"/>
    <col min="9747" max="9747" width="22" style="124" customWidth="1"/>
    <col min="9748" max="9748" width="20.28515625" style="124" customWidth="1"/>
    <col min="9749" max="9749" width="33.42578125" style="124" customWidth="1"/>
    <col min="9750" max="9750" width="25.42578125" style="124" customWidth="1"/>
    <col min="9751" max="9751" width="23" style="124" customWidth="1"/>
    <col min="9752" max="9752" width="18.28515625" style="124" customWidth="1"/>
    <col min="9753" max="9753" width="21.5703125" style="124" customWidth="1"/>
    <col min="9754" max="9754" width="15" style="124" customWidth="1"/>
    <col min="9755" max="9755" width="24.5703125" style="124" customWidth="1"/>
    <col min="9756" max="9756" width="15.5703125" style="124" customWidth="1"/>
    <col min="9757" max="9757" width="24.42578125" style="124" customWidth="1"/>
    <col min="9758" max="9758" width="17.5703125" style="124" customWidth="1"/>
    <col min="9759" max="9759" width="22.28515625" style="124" customWidth="1"/>
    <col min="9760" max="9760" width="26.7109375" style="124" customWidth="1"/>
    <col min="9761" max="9761" width="23.5703125" style="124" customWidth="1"/>
    <col min="9762" max="9762" width="22.7109375" style="124" customWidth="1"/>
    <col min="9763" max="9763" width="26.140625" style="124" customWidth="1"/>
    <col min="9764" max="9765" width="22.5703125" style="124" customWidth="1"/>
    <col min="9766" max="9766" width="26.5703125" style="124" customWidth="1"/>
    <col min="9767" max="9769" width="48.42578125" style="124" customWidth="1"/>
    <col min="9770" max="9778" width="79.85546875" style="124" customWidth="1"/>
    <col min="9779" max="9783" width="11.42578125" style="124"/>
    <col min="9784" max="9784" width="12.7109375" style="124" bestFit="1" customWidth="1"/>
    <col min="9785" max="9785" width="11.42578125" style="124"/>
    <col min="9786" max="9792" width="11.42578125" style="124" customWidth="1"/>
    <col min="9793" max="9793" width="0" style="124" hidden="1" customWidth="1"/>
    <col min="9794" max="9979" width="11.42578125" style="124"/>
    <col min="9980" max="9981" width="0" style="124" hidden="1" customWidth="1"/>
    <col min="9982" max="9982" width="2" style="124" customWidth="1"/>
    <col min="9983" max="9983" width="1.85546875" style="124" customWidth="1"/>
    <col min="9984" max="9984" width="28.140625" style="124" customWidth="1"/>
    <col min="9985" max="9986" width="52.28515625" style="124" customWidth="1"/>
    <col min="9987" max="9988" width="29" style="124" customWidth="1"/>
    <col min="9989" max="9989" width="87" style="124" customWidth="1"/>
    <col min="9990" max="9990" width="64.85546875" style="124" customWidth="1"/>
    <col min="9991" max="9991" width="47" style="124" customWidth="1"/>
    <col min="9992" max="9992" width="30.7109375" style="124" customWidth="1"/>
    <col min="9993" max="9993" width="30.140625" style="124" customWidth="1"/>
    <col min="9994" max="9994" width="29.85546875" style="124" customWidth="1"/>
    <col min="9995" max="9995" width="23.28515625" style="124" customWidth="1"/>
    <col min="9996" max="9996" width="31.42578125" style="124" customWidth="1"/>
    <col min="9997" max="9997" width="28.42578125" style="124" customWidth="1"/>
    <col min="9998" max="9998" width="33.7109375" style="124" customWidth="1"/>
    <col min="9999" max="9999" width="22.5703125" style="124" customWidth="1"/>
    <col min="10000" max="10000" width="17.5703125" style="124" customWidth="1"/>
    <col min="10001" max="10001" width="22.7109375" style="124" customWidth="1"/>
    <col min="10002" max="10002" width="21.42578125" style="124" customWidth="1"/>
    <col min="10003" max="10003" width="22" style="124" customWidth="1"/>
    <col min="10004" max="10004" width="20.28515625" style="124" customWidth="1"/>
    <col min="10005" max="10005" width="33.42578125" style="124" customWidth="1"/>
    <col min="10006" max="10006" width="25.42578125" style="124" customWidth="1"/>
    <col min="10007" max="10007" width="23" style="124" customWidth="1"/>
    <col min="10008" max="10008" width="18.28515625" style="124" customWidth="1"/>
    <col min="10009" max="10009" width="21.5703125" style="124" customWidth="1"/>
    <col min="10010" max="10010" width="15" style="124" customWidth="1"/>
    <col min="10011" max="10011" width="24.5703125" style="124" customWidth="1"/>
    <col min="10012" max="10012" width="15.5703125" style="124" customWidth="1"/>
    <col min="10013" max="10013" width="24.42578125" style="124" customWidth="1"/>
    <col min="10014" max="10014" width="17.5703125" style="124" customWidth="1"/>
    <col min="10015" max="10015" width="22.28515625" style="124" customWidth="1"/>
    <col min="10016" max="10016" width="26.7109375" style="124" customWidth="1"/>
    <col min="10017" max="10017" width="23.5703125" style="124" customWidth="1"/>
    <col min="10018" max="10018" width="22.7109375" style="124" customWidth="1"/>
    <col min="10019" max="10019" width="26.140625" style="124" customWidth="1"/>
    <col min="10020" max="10021" width="22.5703125" style="124" customWidth="1"/>
    <col min="10022" max="10022" width="26.5703125" style="124" customWidth="1"/>
    <col min="10023" max="10025" width="48.42578125" style="124" customWidth="1"/>
    <col min="10026" max="10034" width="79.85546875" style="124" customWidth="1"/>
    <col min="10035" max="10039" width="11.42578125" style="124"/>
    <col min="10040" max="10040" width="12.7109375" style="124" bestFit="1" customWidth="1"/>
    <col min="10041" max="10041" width="11.42578125" style="124"/>
    <col min="10042" max="10048" width="11.42578125" style="124" customWidth="1"/>
    <col min="10049" max="10049" width="0" style="124" hidden="1" customWidth="1"/>
    <col min="10050" max="10235" width="11.42578125" style="124"/>
    <col min="10236" max="10237" width="0" style="124" hidden="1" customWidth="1"/>
    <col min="10238" max="10238" width="2" style="124" customWidth="1"/>
    <col min="10239" max="10239" width="1.85546875" style="124" customWidth="1"/>
    <col min="10240" max="10240" width="28.140625" style="124" customWidth="1"/>
    <col min="10241" max="10242" width="52.28515625" style="124" customWidth="1"/>
    <col min="10243" max="10244" width="29" style="124" customWidth="1"/>
    <col min="10245" max="10245" width="87" style="124" customWidth="1"/>
    <col min="10246" max="10246" width="64.85546875" style="124" customWidth="1"/>
    <col min="10247" max="10247" width="47" style="124" customWidth="1"/>
    <col min="10248" max="10248" width="30.7109375" style="124" customWidth="1"/>
    <col min="10249" max="10249" width="30.140625" style="124" customWidth="1"/>
    <col min="10250" max="10250" width="29.85546875" style="124" customWidth="1"/>
    <col min="10251" max="10251" width="23.28515625" style="124" customWidth="1"/>
    <col min="10252" max="10252" width="31.42578125" style="124" customWidth="1"/>
    <col min="10253" max="10253" width="28.42578125" style="124" customWidth="1"/>
    <col min="10254" max="10254" width="33.7109375" style="124" customWidth="1"/>
    <col min="10255" max="10255" width="22.5703125" style="124" customWidth="1"/>
    <col min="10256" max="10256" width="17.5703125" style="124" customWidth="1"/>
    <col min="10257" max="10257" width="22.7109375" style="124" customWidth="1"/>
    <col min="10258" max="10258" width="21.42578125" style="124" customWidth="1"/>
    <col min="10259" max="10259" width="22" style="124" customWidth="1"/>
    <col min="10260" max="10260" width="20.28515625" style="124" customWidth="1"/>
    <col min="10261" max="10261" width="33.42578125" style="124" customWidth="1"/>
    <col min="10262" max="10262" width="25.42578125" style="124" customWidth="1"/>
    <col min="10263" max="10263" width="23" style="124" customWidth="1"/>
    <col min="10264" max="10264" width="18.28515625" style="124" customWidth="1"/>
    <col min="10265" max="10265" width="21.5703125" style="124" customWidth="1"/>
    <col min="10266" max="10266" width="15" style="124" customWidth="1"/>
    <col min="10267" max="10267" width="24.5703125" style="124" customWidth="1"/>
    <col min="10268" max="10268" width="15.5703125" style="124" customWidth="1"/>
    <col min="10269" max="10269" width="24.42578125" style="124" customWidth="1"/>
    <col min="10270" max="10270" width="17.5703125" style="124" customWidth="1"/>
    <col min="10271" max="10271" width="22.28515625" style="124" customWidth="1"/>
    <col min="10272" max="10272" width="26.7109375" style="124" customWidth="1"/>
    <col min="10273" max="10273" width="23.5703125" style="124" customWidth="1"/>
    <col min="10274" max="10274" width="22.7109375" style="124" customWidth="1"/>
    <col min="10275" max="10275" width="26.140625" style="124" customWidth="1"/>
    <col min="10276" max="10277" width="22.5703125" style="124" customWidth="1"/>
    <col min="10278" max="10278" width="26.5703125" style="124" customWidth="1"/>
    <col min="10279" max="10281" width="48.42578125" style="124" customWidth="1"/>
    <col min="10282" max="10290" width="79.85546875" style="124" customWidth="1"/>
    <col min="10291" max="10295" width="11.42578125" style="124"/>
    <col min="10296" max="10296" width="12.7109375" style="124" bestFit="1" customWidth="1"/>
    <col min="10297" max="10297" width="11.42578125" style="124"/>
    <col min="10298" max="10304" width="11.42578125" style="124" customWidth="1"/>
    <col min="10305" max="10305" width="0" style="124" hidden="1" customWidth="1"/>
    <col min="10306" max="10491" width="11.42578125" style="124"/>
    <col min="10492" max="10493" width="0" style="124" hidden="1" customWidth="1"/>
    <col min="10494" max="10494" width="2" style="124" customWidth="1"/>
    <col min="10495" max="10495" width="1.85546875" style="124" customWidth="1"/>
    <col min="10496" max="10496" width="28.140625" style="124" customWidth="1"/>
    <col min="10497" max="10498" width="52.28515625" style="124" customWidth="1"/>
    <col min="10499" max="10500" width="29" style="124" customWidth="1"/>
    <col min="10501" max="10501" width="87" style="124" customWidth="1"/>
    <col min="10502" max="10502" width="64.85546875" style="124" customWidth="1"/>
    <col min="10503" max="10503" width="47" style="124" customWidth="1"/>
    <col min="10504" max="10504" width="30.7109375" style="124" customWidth="1"/>
    <col min="10505" max="10505" width="30.140625" style="124" customWidth="1"/>
    <col min="10506" max="10506" width="29.85546875" style="124" customWidth="1"/>
    <col min="10507" max="10507" width="23.28515625" style="124" customWidth="1"/>
    <col min="10508" max="10508" width="31.42578125" style="124" customWidth="1"/>
    <col min="10509" max="10509" width="28.42578125" style="124" customWidth="1"/>
    <col min="10510" max="10510" width="33.7109375" style="124" customWidth="1"/>
    <col min="10511" max="10511" width="22.5703125" style="124" customWidth="1"/>
    <col min="10512" max="10512" width="17.5703125" style="124" customWidth="1"/>
    <col min="10513" max="10513" width="22.7109375" style="124" customWidth="1"/>
    <col min="10514" max="10514" width="21.42578125" style="124" customWidth="1"/>
    <col min="10515" max="10515" width="22" style="124" customWidth="1"/>
    <col min="10516" max="10516" width="20.28515625" style="124" customWidth="1"/>
    <col min="10517" max="10517" width="33.42578125" style="124" customWidth="1"/>
    <col min="10518" max="10518" width="25.42578125" style="124" customWidth="1"/>
    <col min="10519" max="10519" width="23" style="124" customWidth="1"/>
    <col min="10520" max="10520" width="18.28515625" style="124" customWidth="1"/>
    <col min="10521" max="10521" width="21.5703125" style="124" customWidth="1"/>
    <col min="10522" max="10522" width="15" style="124" customWidth="1"/>
    <col min="10523" max="10523" width="24.5703125" style="124" customWidth="1"/>
    <col min="10524" max="10524" width="15.5703125" style="124" customWidth="1"/>
    <col min="10525" max="10525" width="24.42578125" style="124" customWidth="1"/>
    <col min="10526" max="10526" width="17.5703125" style="124" customWidth="1"/>
    <col min="10527" max="10527" width="22.28515625" style="124" customWidth="1"/>
    <col min="10528" max="10528" width="26.7109375" style="124" customWidth="1"/>
    <col min="10529" max="10529" width="23.5703125" style="124" customWidth="1"/>
    <col min="10530" max="10530" width="22.7109375" style="124" customWidth="1"/>
    <col min="10531" max="10531" width="26.140625" style="124" customWidth="1"/>
    <col min="10532" max="10533" width="22.5703125" style="124" customWidth="1"/>
    <col min="10534" max="10534" width="26.5703125" style="124" customWidth="1"/>
    <col min="10535" max="10537" width="48.42578125" style="124" customWidth="1"/>
    <col min="10538" max="10546" width="79.85546875" style="124" customWidth="1"/>
    <col min="10547" max="10551" width="11.42578125" style="124"/>
    <col min="10552" max="10552" width="12.7109375" style="124" bestFit="1" customWidth="1"/>
    <col min="10553" max="10553" width="11.42578125" style="124"/>
    <col min="10554" max="10560" width="11.42578125" style="124" customWidth="1"/>
    <col min="10561" max="10561" width="0" style="124" hidden="1" customWidth="1"/>
    <col min="10562" max="10747" width="11.42578125" style="124"/>
    <col min="10748" max="10749" width="0" style="124" hidden="1" customWidth="1"/>
    <col min="10750" max="10750" width="2" style="124" customWidth="1"/>
    <col min="10751" max="10751" width="1.85546875" style="124" customWidth="1"/>
    <col min="10752" max="10752" width="28.140625" style="124" customWidth="1"/>
    <col min="10753" max="10754" width="52.28515625" style="124" customWidth="1"/>
    <col min="10755" max="10756" width="29" style="124" customWidth="1"/>
    <col min="10757" max="10757" width="87" style="124" customWidth="1"/>
    <col min="10758" max="10758" width="64.85546875" style="124" customWidth="1"/>
    <col min="10759" max="10759" width="47" style="124" customWidth="1"/>
    <col min="10760" max="10760" width="30.7109375" style="124" customWidth="1"/>
    <col min="10761" max="10761" width="30.140625" style="124" customWidth="1"/>
    <col min="10762" max="10762" width="29.85546875" style="124" customWidth="1"/>
    <col min="10763" max="10763" width="23.28515625" style="124" customWidth="1"/>
    <col min="10764" max="10764" width="31.42578125" style="124" customWidth="1"/>
    <col min="10765" max="10765" width="28.42578125" style="124" customWidth="1"/>
    <col min="10766" max="10766" width="33.7109375" style="124" customWidth="1"/>
    <col min="10767" max="10767" width="22.5703125" style="124" customWidth="1"/>
    <col min="10768" max="10768" width="17.5703125" style="124" customWidth="1"/>
    <col min="10769" max="10769" width="22.7109375" style="124" customWidth="1"/>
    <col min="10770" max="10770" width="21.42578125" style="124" customWidth="1"/>
    <col min="10771" max="10771" width="22" style="124" customWidth="1"/>
    <col min="10772" max="10772" width="20.28515625" style="124" customWidth="1"/>
    <col min="10773" max="10773" width="33.42578125" style="124" customWidth="1"/>
    <col min="10774" max="10774" width="25.42578125" style="124" customWidth="1"/>
    <col min="10775" max="10775" width="23" style="124" customWidth="1"/>
    <col min="10776" max="10776" width="18.28515625" style="124" customWidth="1"/>
    <col min="10777" max="10777" width="21.5703125" style="124" customWidth="1"/>
    <col min="10778" max="10778" width="15" style="124" customWidth="1"/>
    <col min="10779" max="10779" width="24.5703125" style="124" customWidth="1"/>
    <col min="10780" max="10780" width="15.5703125" style="124" customWidth="1"/>
    <col min="10781" max="10781" width="24.42578125" style="124" customWidth="1"/>
    <col min="10782" max="10782" width="17.5703125" style="124" customWidth="1"/>
    <col min="10783" max="10783" width="22.28515625" style="124" customWidth="1"/>
    <col min="10784" max="10784" width="26.7109375" style="124" customWidth="1"/>
    <col min="10785" max="10785" width="23.5703125" style="124" customWidth="1"/>
    <col min="10786" max="10786" width="22.7109375" style="124" customWidth="1"/>
    <col min="10787" max="10787" width="26.140625" style="124" customWidth="1"/>
    <col min="10788" max="10789" width="22.5703125" style="124" customWidth="1"/>
    <col min="10790" max="10790" width="26.5703125" style="124" customWidth="1"/>
    <col min="10791" max="10793" width="48.42578125" style="124" customWidth="1"/>
    <col min="10794" max="10802" width="79.85546875" style="124" customWidth="1"/>
    <col min="10803" max="10807" width="11.42578125" style="124"/>
    <col min="10808" max="10808" width="12.7109375" style="124" bestFit="1" customWidth="1"/>
    <col min="10809" max="10809" width="11.42578125" style="124"/>
    <col min="10810" max="10816" width="11.42578125" style="124" customWidth="1"/>
    <col min="10817" max="10817" width="0" style="124" hidden="1" customWidth="1"/>
    <col min="10818" max="11003" width="11.42578125" style="124"/>
    <col min="11004" max="11005" width="0" style="124" hidden="1" customWidth="1"/>
    <col min="11006" max="11006" width="2" style="124" customWidth="1"/>
    <col min="11007" max="11007" width="1.85546875" style="124" customWidth="1"/>
    <col min="11008" max="11008" width="28.140625" style="124" customWidth="1"/>
    <col min="11009" max="11010" width="52.28515625" style="124" customWidth="1"/>
    <col min="11011" max="11012" width="29" style="124" customWidth="1"/>
    <col min="11013" max="11013" width="87" style="124" customWidth="1"/>
    <col min="11014" max="11014" width="64.85546875" style="124" customWidth="1"/>
    <col min="11015" max="11015" width="47" style="124" customWidth="1"/>
    <col min="11016" max="11016" width="30.7109375" style="124" customWidth="1"/>
    <col min="11017" max="11017" width="30.140625" style="124" customWidth="1"/>
    <col min="11018" max="11018" width="29.85546875" style="124" customWidth="1"/>
    <col min="11019" max="11019" width="23.28515625" style="124" customWidth="1"/>
    <col min="11020" max="11020" width="31.42578125" style="124" customWidth="1"/>
    <col min="11021" max="11021" width="28.42578125" style="124" customWidth="1"/>
    <col min="11022" max="11022" width="33.7109375" style="124" customWidth="1"/>
    <col min="11023" max="11023" width="22.5703125" style="124" customWidth="1"/>
    <col min="11024" max="11024" width="17.5703125" style="124" customWidth="1"/>
    <col min="11025" max="11025" width="22.7109375" style="124" customWidth="1"/>
    <col min="11026" max="11026" width="21.42578125" style="124" customWidth="1"/>
    <col min="11027" max="11027" width="22" style="124" customWidth="1"/>
    <col min="11028" max="11028" width="20.28515625" style="124" customWidth="1"/>
    <col min="11029" max="11029" width="33.42578125" style="124" customWidth="1"/>
    <col min="11030" max="11030" width="25.42578125" style="124" customWidth="1"/>
    <col min="11031" max="11031" width="23" style="124" customWidth="1"/>
    <col min="11032" max="11032" width="18.28515625" style="124" customWidth="1"/>
    <col min="11033" max="11033" width="21.5703125" style="124" customWidth="1"/>
    <col min="11034" max="11034" width="15" style="124" customWidth="1"/>
    <col min="11035" max="11035" width="24.5703125" style="124" customWidth="1"/>
    <col min="11036" max="11036" width="15.5703125" style="124" customWidth="1"/>
    <col min="11037" max="11037" width="24.42578125" style="124" customWidth="1"/>
    <col min="11038" max="11038" width="17.5703125" style="124" customWidth="1"/>
    <col min="11039" max="11039" width="22.28515625" style="124" customWidth="1"/>
    <col min="11040" max="11040" width="26.7109375" style="124" customWidth="1"/>
    <col min="11041" max="11041" width="23.5703125" style="124" customWidth="1"/>
    <col min="11042" max="11042" width="22.7109375" style="124" customWidth="1"/>
    <col min="11043" max="11043" width="26.140625" style="124" customWidth="1"/>
    <col min="11044" max="11045" width="22.5703125" style="124" customWidth="1"/>
    <col min="11046" max="11046" width="26.5703125" style="124" customWidth="1"/>
    <col min="11047" max="11049" width="48.42578125" style="124" customWidth="1"/>
    <col min="11050" max="11058" width="79.85546875" style="124" customWidth="1"/>
    <col min="11059" max="11063" width="11.42578125" style="124"/>
    <col min="11064" max="11064" width="12.7109375" style="124" bestFit="1" customWidth="1"/>
    <col min="11065" max="11065" width="11.42578125" style="124"/>
    <col min="11066" max="11072" width="11.42578125" style="124" customWidth="1"/>
    <col min="11073" max="11073" width="0" style="124" hidden="1" customWidth="1"/>
    <col min="11074" max="11259" width="11.42578125" style="124"/>
    <col min="11260" max="11261" width="0" style="124" hidden="1" customWidth="1"/>
    <col min="11262" max="11262" width="2" style="124" customWidth="1"/>
    <col min="11263" max="11263" width="1.85546875" style="124" customWidth="1"/>
    <col min="11264" max="11264" width="28.140625" style="124" customWidth="1"/>
    <col min="11265" max="11266" width="52.28515625" style="124" customWidth="1"/>
    <col min="11267" max="11268" width="29" style="124" customWidth="1"/>
    <col min="11269" max="11269" width="87" style="124" customWidth="1"/>
    <col min="11270" max="11270" width="64.85546875" style="124" customWidth="1"/>
    <col min="11271" max="11271" width="47" style="124" customWidth="1"/>
    <col min="11272" max="11272" width="30.7109375" style="124" customWidth="1"/>
    <col min="11273" max="11273" width="30.140625" style="124" customWidth="1"/>
    <col min="11274" max="11274" width="29.85546875" style="124" customWidth="1"/>
    <col min="11275" max="11275" width="23.28515625" style="124" customWidth="1"/>
    <col min="11276" max="11276" width="31.42578125" style="124" customWidth="1"/>
    <col min="11277" max="11277" width="28.42578125" style="124" customWidth="1"/>
    <col min="11278" max="11278" width="33.7109375" style="124" customWidth="1"/>
    <col min="11279" max="11279" width="22.5703125" style="124" customWidth="1"/>
    <col min="11280" max="11280" width="17.5703125" style="124" customWidth="1"/>
    <col min="11281" max="11281" width="22.7109375" style="124" customWidth="1"/>
    <col min="11282" max="11282" width="21.42578125" style="124" customWidth="1"/>
    <col min="11283" max="11283" width="22" style="124" customWidth="1"/>
    <col min="11284" max="11284" width="20.28515625" style="124" customWidth="1"/>
    <col min="11285" max="11285" width="33.42578125" style="124" customWidth="1"/>
    <col min="11286" max="11286" width="25.42578125" style="124" customWidth="1"/>
    <col min="11287" max="11287" width="23" style="124" customWidth="1"/>
    <col min="11288" max="11288" width="18.28515625" style="124" customWidth="1"/>
    <col min="11289" max="11289" width="21.5703125" style="124" customWidth="1"/>
    <col min="11290" max="11290" width="15" style="124" customWidth="1"/>
    <col min="11291" max="11291" width="24.5703125" style="124" customWidth="1"/>
    <col min="11292" max="11292" width="15.5703125" style="124" customWidth="1"/>
    <col min="11293" max="11293" width="24.42578125" style="124" customWidth="1"/>
    <col min="11294" max="11294" width="17.5703125" style="124" customWidth="1"/>
    <col min="11295" max="11295" width="22.28515625" style="124" customWidth="1"/>
    <col min="11296" max="11296" width="26.7109375" style="124" customWidth="1"/>
    <col min="11297" max="11297" width="23.5703125" style="124" customWidth="1"/>
    <col min="11298" max="11298" width="22.7109375" style="124" customWidth="1"/>
    <col min="11299" max="11299" width="26.140625" style="124" customWidth="1"/>
    <col min="11300" max="11301" width="22.5703125" style="124" customWidth="1"/>
    <col min="11302" max="11302" width="26.5703125" style="124" customWidth="1"/>
    <col min="11303" max="11305" width="48.42578125" style="124" customWidth="1"/>
    <col min="11306" max="11314" width="79.85546875" style="124" customWidth="1"/>
    <col min="11315" max="11319" width="11.42578125" style="124"/>
    <col min="11320" max="11320" width="12.7109375" style="124" bestFit="1" customWidth="1"/>
    <col min="11321" max="11321" width="11.42578125" style="124"/>
    <col min="11322" max="11328" width="11.42578125" style="124" customWidth="1"/>
    <col min="11329" max="11329" width="0" style="124" hidden="1" customWidth="1"/>
    <col min="11330" max="11515" width="11.42578125" style="124"/>
    <col min="11516" max="11517" width="0" style="124" hidden="1" customWidth="1"/>
    <col min="11518" max="11518" width="2" style="124" customWidth="1"/>
    <col min="11519" max="11519" width="1.85546875" style="124" customWidth="1"/>
    <col min="11520" max="11520" width="28.140625" style="124" customWidth="1"/>
    <col min="11521" max="11522" width="52.28515625" style="124" customWidth="1"/>
    <col min="11523" max="11524" width="29" style="124" customWidth="1"/>
    <col min="11525" max="11525" width="87" style="124" customWidth="1"/>
    <col min="11526" max="11526" width="64.85546875" style="124" customWidth="1"/>
    <col min="11527" max="11527" width="47" style="124" customWidth="1"/>
    <col min="11528" max="11528" width="30.7109375" style="124" customWidth="1"/>
    <col min="11529" max="11529" width="30.140625" style="124" customWidth="1"/>
    <col min="11530" max="11530" width="29.85546875" style="124" customWidth="1"/>
    <col min="11531" max="11531" width="23.28515625" style="124" customWidth="1"/>
    <col min="11532" max="11532" width="31.42578125" style="124" customWidth="1"/>
    <col min="11533" max="11533" width="28.42578125" style="124" customWidth="1"/>
    <col min="11534" max="11534" width="33.7109375" style="124" customWidth="1"/>
    <col min="11535" max="11535" width="22.5703125" style="124" customWidth="1"/>
    <col min="11536" max="11536" width="17.5703125" style="124" customWidth="1"/>
    <col min="11537" max="11537" width="22.7109375" style="124" customWidth="1"/>
    <col min="11538" max="11538" width="21.42578125" style="124" customWidth="1"/>
    <col min="11539" max="11539" width="22" style="124" customWidth="1"/>
    <col min="11540" max="11540" width="20.28515625" style="124" customWidth="1"/>
    <col min="11541" max="11541" width="33.42578125" style="124" customWidth="1"/>
    <col min="11542" max="11542" width="25.42578125" style="124" customWidth="1"/>
    <col min="11543" max="11543" width="23" style="124" customWidth="1"/>
    <col min="11544" max="11544" width="18.28515625" style="124" customWidth="1"/>
    <col min="11545" max="11545" width="21.5703125" style="124" customWidth="1"/>
    <col min="11546" max="11546" width="15" style="124" customWidth="1"/>
    <col min="11547" max="11547" width="24.5703125" style="124" customWidth="1"/>
    <col min="11548" max="11548" width="15.5703125" style="124" customWidth="1"/>
    <col min="11549" max="11549" width="24.42578125" style="124" customWidth="1"/>
    <col min="11550" max="11550" width="17.5703125" style="124" customWidth="1"/>
    <col min="11551" max="11551" width="22.28515625" style="124" customWidth="1"/>
    <col min="11552" max="11552" width="26.7109375" style="124" customWidth="1"/>
    <col min="11553" max="11553" width="23.5703125" style="124" customWidth="1"/>
    <col min="11554" max="11554" width="22.7109375" style="124" customWidth="1"/>
    <col min="11555" max="11555" width="26.140625" style="124" customWidth="1"/>
    <col min="11556" max="11557" width="22.5703125" style="124" customWidth="1"/>
    <col min="11558" max="11558" width="26.5703125" style="124" customWidth="1"/>
    <col min="11559" max="11561" width="48.42578125" style="124" customWidth="1"/>
    <col min="11562" max="11570" width="79.85546875" style="124" customWidth="1"/>
    <col min="11571" max="11575" width="11.42578125" style="124"/>
    <col min="11576" max="11576" width="12.7109375" style="124" bestFit="1" customWidth="1"/>
    <col min="11577" max="11577" width="11.42578125" style="124"/>
    <col min="11578" max="11584" width="11.42578125" style="124" customWidth="1"/>
    <col min="11585" max="11585" width="0" style="124" hidden="1" customWidth="1"/>
    <col min="11586" max="11771" width="11.42578125" style="124"/>
    <col min="11772" max="11773" width="0" style="124" hidden="1" customWidth="1"/>
    <col min="11774" max="11774" width="2" style="124" customWidth="1"/>
    <col min="11775" max="11775" width="1.85546875" style="124" customWidth="1"/>
    <col min="11776" max="11776" width="28.140625" style="124" customWidth="1"/>
    <col min="11777" max="11778" width="52.28515625" style="124" customWidth="1"/>
    <col min="11779" max="11780" width="29" style="124" customWidth="1"/>
    <col min="11781" max="11781" width="87" style="124" customWidth="1"/>
    <col min="11782" max="11782" width="64.85546875" style="124" customWidth="1"/>
    <col min="11783" max="11783" width="47" style="124" customWidth="1"/>
    <col min="11784" max="11784" width="30.7109375" style="124" customWidth="1"/>
    <col min="11785" max="11785" width="30.140625" style="124" customWidth="1"/>
    <col min="11786" max="11786" width="29.85546875" style="124" customWidth="1"/>
    <col min="11787" max="11787" width="23.28515625" style="124" customWidth="1"/>
    <col min="11788" max="11788" width="31.42578125" style="124" customWidth="1"/>
    <col min="11789" max="11789" width="28.42578125" style="124" customWidth="1"/>
    <col min="11790" max="11790" width="33.7109375" style="124" customWidth="1"/>
    <col min="11791" max="11791" width="22.5703125" style="124" customWidth="1"/>
    <col min="11792" max="11792" width="17.5703125" style="124" customWidth="1"/>
    <col min="11793" max="11793" width="22.7109375" style="124" customWidth="1"/>
    <col min="11794" max="11794" width="21.42578125" style="124" customWidth="1"/>
    <col min="11795" max="11795" width="22" style="124" customWidth="1"/>
    <col min="11796" max="11796" width="20.28515625" style="124" customWidth="1"/>
    <col min="11797" max="11797" width="33.42578125" style="124" customWidth="1"/>
    <col min="11798" max="11798" width="25.42578125" style="124" customWidth="1"/>
    <col min="11799" max="11799" width="23" style="124" customWidth="1"/>
    <col min="11800" max="11800" width="18.28515625" style="124" customWidth="1"/>
    <col min="11801" max="11801" width="21.5703125" style="124" customWidth="1"/>
    <col min="11802" max="11802" width="15" style="124" customWidth="1"/>
    <col min="11803" max="11803" width="24.5703125" style="124" customWidth="1"/>
    <col min="11804" max="11804" width="15.5703125" style="124" customWidth="1"/>
    <col min="11805" max="11805" width="24.42578125" style="124" customWidth="1"/>
    <col min="11806" max="11806" width="17.5703125" style="124" customWidth="1"/>
    <col min="11807" max="11807" width="22.28515625" style="124" customWidth="1"/>
    <col min="11808" max="11808" width="26.7109375" style="124" customWidth="1"/>
    <col min="11809" max="11809" width="23.5703125" style="124" customWidth="1"/>
    <col min="11810" max="11810" width="22.7109375" style="124" customWidth="1"/>
    <col min="11811" max="11811" width="26.140625" style="124" customWidth="1"/>
    <col min="11812" max="11813" width="22.5703125" style="124" customWidth="1"/>
    <col min="11814" max="11814" width="26.5703125" style="124" customWidth="1"/>
    <col min="11815" max="11817" width="48.42578125" style="124" customWidth="1"/>
    <col min="11818" max="11826" width="79.85546875" style="124" customWidth="1"/>
    <col min="11827" max="11831" width="11.42578125" style="124"/>
    <col min="11832" max="11832" width="12.7109375" style="124" bestFit="1" customWidth="1"/>
    <col min="11833" max="11833" width="11.42578125" style="124"/>
    <col min="11834" max="11840" width="11.42578125" style="124" customWidth="1"/>
    <col min="11841" max="11841" width="0" style="124" hidden="1" customWidth="1"/>
    <col min="11842" max="12027" width="11.42578125" style="124"/>
    <col min="12028" max="12029" width="0" style="124" hidden="1" customWidth="1"/>
    <col min="12030" max="12030" width="2" style="124" customWidth="1"/>
    <col min="12031" max="12031" width="1.85546875" style="124" customWidth="1"/>
    <col min="12032" max="12032" width="28.140625" style="124" customWidth="1"/>
    <col min="12033" max="12034" width="52.28515625" style="124" customWidth="1"/>
    <col min="12035" max="12036" width="29" style="124" customWidth="1"/>
    <col min="12037" max="12037" width="87" style="124" customWidth="1"/>
    <col min="12038" max="12038" width="64.85546875" style="124" customWidth="1"/>
    <col min="12039" max="12039" width="47" style="124" customWidth="1"/>
    <col min="12040" max="12040" width="30.7109375" style="124" customWidth="1"/>
    <col min="12041" max="12041" width="30.140625" style="124" customWidth="1"/>
    <col min="12042" max="12042" width="29.85546875" style="124" customWidth="1"/>
    <col min="12043" max="12043" width="23.28515625" style="124" customWidth="1"/>
    <col min="12044" max="12044" width="31.42578125" style="124" customWidth="1"/>
    <col min="12045" max="12045" width="28.42578125" style="124" customWidth="1"/>
    <col min="12046" max="12046" width="33.7109375" style="124" customWidth="1"/>
    <col min="12047" max="12047" width="22.5703125" style="124" customWidth="1"/>
    <col min="12048" max="12048" width="17.5703125" style="124" customWidth="1"/>
    <col min="12049" max="12049" width="22.7109375" style="124" customWidth="1"/>
    <col min="12050" max="12050" width="21.42578125" style="124" customWidth="1"/>
    <col min="12051" max="12051" width="22" style="124" customWidth="1"/>
    <col min="12052" max="12052" width="20.28515625" style="124" customWidth="1"/>
    <col min="12053" max="12053" width="33.42578125" style="124" customWidth="1"/>
    <col min="12054" max="12054" width="25.42578125" style="124" customWidth="1"/>
    <col min="12055" max="12055" width="23" style="124" customWidth="1"/>
    <col min="12056" max="12056" width="18.28515625" style="124" customWidth="1"/>
    <col min="12057" max="12057" width="21.5703125" style="124" customWidth="1"/>
    <col min="12058" max="12058" width="15" style="124" customWidth="1"/>
    <col min="12059" max="12059" width="24.5703125" style="124" customWidth="1"/>
    <col min="12060" max="12060" width="15.5703125" style="124" customWidth="1"/>
    <col min="12061" max="12061" width="24.42578125" style="124" customWidth="1"/>
    <col min="12062" max="12062" width="17.5703125" style="124" customWidth="1"/>
    <col min="12063" max="12063" width="22.28515625" style="124" customWidth="1"/>
    <col min="12064" max="12064" width="26.7109375" style="124" customWidth="1"/>
    <col min="12065" max="12065" width="23.5703125" style="124" customWidth="1"/>
    <col min="12066" max="12066" width="22.7109375" style="124" customWidth="1"/>
    <col min="12067" max="12067" width="26.140625" style="124" customWidth="1"/>
    <col min="12068" max="12069" width="22.5703125" style="124" customWidth="1"/>
    <col min="12070" max="12070" width="26.5703125" style="124" customWidth="1"/>
    <col min="12071" max="12073" width="48.42578125" style="124" customWidth="1"/>
    <col min="12074" max="12082" width="79.85546875" style="124" customWidth="1"/>
    <col min="12083" max="12087" width="11.42578125" style="124"/>
    <col min="12088" max="12088" width="12.7109375" style="124" bestFit="1" customWidth="1"/>
    <col min="12089" max="12089" width="11.42578125" style="124"/>
    <col min="12090" max="12096" width="11.42578125" style="124" customWidth="1"/>
    <col min="12097" max="12097" width="0" style="124" hidden="1" customWidth="1"/>
    <col min="12098" max="12283" width="11.42578125" style="124"/>
    <col min="12284" max="12285" width="0" style="124" hidden="1" customWidth="1"/>
    <col min="12286" max="12286" width="2" style="124" customWidth="1"/>
    <col min="12287" max="12287" width="1.85546875" style="124" customWidth="1"/>
    <col min="12288" max="12288" width="28.140625" style="124" customWidth="1"/>
    <col min="12289" max="12290" width="52.28515625" style="124" customWidth="1"/>
    <col min="12291" max="12292" width="29" style="124" customWidth="1"/>
    <col min="12293" max="12293" width="87" style="124" customWidth="1"/>
    <col min="12294" max="12294" width="64.85546875" style="124" customWidth="1"/>
    <col min="12295" max="12295" width="47" style="124" customWidth="1"/>
    <col min="12296" max="12296" width="30.7109375" style="124" customWidth="1"/>
    <col min="12297" max="12297" width="30.140625" style="124" customWidth="1"/>
    <col min="12298" max="12298" width="29.85546875" style="124" customWidth="1"/>
    <col min="12299" max="12299" width="23.28515625" style="124" customWidth="1"/>
    <col min="12300" max="12300" width="31.42578125" style="124" customWidth="1"/>
    <col min="12301" max="12301" width="28.42578125" style="124" customWidth="1"/>
    <col min="12302" max="12302" width="33.7109375" style="124" customWidth="1"/>
    <col min="12303" max="12303" width="22.5703125" style="124" customWidth="1"/>
    <col min="12304" max="12304" width="17.5703125" style="124" customWidth="1"/>
    <col min="12305" max="12305" width="22.7109375" style="124" customWidth="1"/>
    <col min="12306" max="12306" width="21.42578125" style="124" customWidth="1"/>
    <col min="12307" max="12307" width="22" style="124" customWidth="1"/>
    <col min="12308" max="12308" width="20.28515625" style="124" customWidth="1"/>
    <col min="12309" max="12309" width="33.42578125" style="124" customWidth="1"/>
    <col min="12310" max="12310" width="25.42578125" style="124" customWidth="1"/>
    <col min="12311" max="12311" width="23" style="124" customWidth="1"/>
    <col min="12312" max="12312" width="18.28515625" style="124" customWidth="1"/>
    <col min="12313" max="12313" width="21.5703125" style="124" customWidth="1"/>
    <col min="12314" max="12314" width="15" style="124" customWidth="1"/>
    <col min="12315" max="12315" width="24.5703125" style="124" customWidth="1"/>
    <col min="12316" max="12316" width="15.5703125" style="124" customWidth="1"/>
    <col min="12317" max="12317" width="24.42578125" style="124" customWidth="1"/>
    <col min="12318" max="12318" width="17.5703125" style="124" customWidth="1"/>
    <col min="12319" max="12319" width="22.28515625" style="124" customWidth="1"/>
    <col min="12320" max="12320" width="26.7109375" style="124" customWidth="1"/>
    <col min="12321" max="12321" width="23.5703125" style="124" customWidth="1"/>
    <col min="12322" max="12322" width="22.7109375" style="124" customWidth="1"/>
    <col min="12323" max="12323" width="26.140625" style="124" customWidth="1"/>
    <col min="12324" max="12325" width="22.5703125" style="124" customWidth="1"/>
    <col min="12326" max="12326" width="26.5703125" style="124" customWidth="1"/>
    <col min="12327" max="12329" width="48.42578125" style="124" customWidth="1"/>
    <col min="12330" max="12338" width="79.85546875" style="124" customWidth="1"/>
    <col min="12339" max="12343" width="11.42578125" style="124"/>
    <col min="12344" max="12344" width="12.7109375" style="124" bestFit="1" customWidth="1"/>
    <col min="12345" max="12345" width="11.42578125" style="124"/>
    <col min="12346" max="12352" width="11.42578125" style="124" customWidth="1"/>
    <col min="12353" max="12353" width="0" style="124" hidden="1" customWidth="1"/>
    <col min="12354" max="12539" width="11.42578125" style="124"/>
    <col min="12540" max="12541" width="0" style="124" hidden="1" customWidth="1"/>
    <col min="12542" max="12542" width="2" style="124" customWidth="1"/>
    <col min="12543" max="12543" width="1.85546875" style="124" customWidth="1"/>
    <col min="12544" max="12544" width="28.140625" style="124" customWidth="1"/>
    <col min="12545" max="12546" width="52.28515625" style="124" customWidth="1"/>
    <col min="12547" max="12548" width="29" style="124" customWidth="1"/>
    <col min="12549" max="12549" width="87" style="124" customWidth="1"/>
    <col min="12550" max="12550" width="64.85546875" style="124" customWidth="1"/>
    <col min="12551" max="12551" width="47" style="124" customWidth="1"/>
    <col min="12552" max="12552" width="30.7109375" style="124" customWidth="1"/>
    <col min="12553" max="12553" width="30.140625" style="124" customWidth="1"/>
    <col min="12554" max="12554" width="29.85546875" style="124" customWidth="1"/>
    <col min="12555" max="12555" width="23.28515625" style="124" customWidth="1"/>
    <col min="12556" max="12556" width="31.42578125" style="124" customWidth="1"/>
    <col min="12557" max="12557" width="28.42578125" style="124" customWidth="1"/>
    <col min="12558" max="12558" width="33.7109375" style="124" customWidth="1"/>
    <col min="12559" max="12559" width="22.5703125" style="124" customWidth="1"/>
    <col min="12560" max="12560" width="17.5703125" style="124" customWidth="1"/>
    <col min="12561" max="12561" width="22.7109375" style="124" customWidth="1"/>
    <col min="12562" max="12562" width="21.42578125" style="124" customWidth="1"/>
    <col min="12563" max="12563" width="22" style="124" customWidth="1"/>
    <col min="12564" max="12564" width="20.28515625" style="124" customWidth="1"/>
    <col min="12565" max="12565" width="33.42578125" style="124" customWidth="1"/>
    <col min="12566" max="12566" width="25.42578125" style="124" customWidth="1"/>
    <col min="12567" max="12567" width="23" style="124" customWidth="1"/>
    <col min="12568" max="12568" width="18.28515625" style="124" customWidth="1"/>
    <col min="12569" max="12569" width="21.5703125" style="124" customWidth="1"/>
    <col min="12570" max="12570" width="15" style="124" customWidth="1"/>
    <col min="12571" max="12571" width="24.5703125" style="124" customWidth="1"/>
    <col min="12572" max="12572" width="15.5703125" style="124" customWidth="1"/>
    <col min="12573" max="12573" width="24.42578125" style="124" customWidth="1"/>
    <col min="12574" max="12574" width="17.5703125" style="124" customWidth="1"/>
    <col min="12575" max="12575" width="22.28515625" style="124" customWidth="1"/>
    <col min="12576" max="12576" width="26.7109375" style="124" customWidth="1"/>
    <col min="12577" max="12577" width="23.5703125" style="124" customWidth="1"/>
    <col min="12578" max="12578" width="22.7109375" style="124" customWidth="1"/>
    <col min="12579" max="12579" width="26.140625" style="124" customWidth="1"/>
    <col min="12580" max="12581" width="22.5703125" style="124" customWidth="1"/>
    <col min="12582" max="12582" width="26.5703125" style="124" customWidth="1"/>
    <col min="12583" max="12585" width="48.42578125" style="124" customWidth="1"/>
    <col min="12586" max="12594" width="79.85546875" style="124" customWidth="1"/>
    <col min="12595" max="12599" width="11.42578125" style="124"/>
    <col min="12600" max="12600" width="12.7109375" style="124" bestFit="1" customWidth="1"/>
    <col min="12601" max="12601" width="11.42578125" style="124"/>
    <col min="12602" max="12608" width="11.42578125" style="124" customWidth="1"/>
    <col min="12609" max="12609" width="0" style="124" hidden="1" customWidth="1"/>
    <col min="12610" max="12795" width="11.42578125" style="124"/>
    <col min="12796" max="12797" width="0" style="124" hidden="1" customWidth="1"/>
    <col min="12798" max="12798" width="2" style="124" customWidth="1"/>
    <col min="12799" max="12799" width="1.85546875" style="124" customWidth="1"/>
    <col min="12800" max="12800" width="28.140625" style="124" customWidth="1"/>
    <col min="12801" max="12802" width="52.28515625" style="124" customWidth="1"/>
    <col min="12803" max="12804" width="29" style="124" customWidth="1"/>
    <col min="12805" max="12805" width="87" style="124" customWidth="1"/>
    <col min="12806" max="12806" width="64.85546875" style="124" customWidth="1"/>
    <col min="12807" max="12807" width="47" style="124" customWidth="1"/>
    <col min="12808" max="12808" width="30.7109375" style="124" customWidth="1"/>
    <col min="12809" max="12809" width="30.140625" style="124" customWidth="1"/>
    <col min="12810" max="12810" width="29.85546875" style="124" customWidth="1"/>
    <col min="12811" max="12811" width="23.28515625" style="124" customWidth="1"/>
    <col min="12812" max="12812" width="31.42578125" style="124" customWidth="1"/>
    <col min="12813" max="12813" width="28.42578125" style="124" customWidth="1"/>
    <col min="12814" max="12814" width="33.7109375" style="124" customWidth="1"/>
    <col min="12815" max="12815" width="22.5703125" style="124" customWidth="1"/>
    <col min="12816" max="12816" width="17.5703125" style="124" customWidth="1"/>
    <col min="12817" max="12817" width="22.7109375" style="124" customWidth="1"/>
    <col min="12818" max="12818" width="21.42578125" style="124" customWidth="1"/>
    <col min="12819" max="12819" width="22" style="124" customWidth="1"/>
    <col min="12820" max="12820" width="20.28515625" style="124" customWidth="1"/>
    <col min="12821" max="12821" width="33.42578125" style="124" customWidth="1"/>
    <col min="12822" max="12822" width="25.42578125" style="124" customWidth="1"/>
    <col min="12823" max="12823" width="23" style="124" customWidth="1"/>
    <col min="12824" max="12824" width="18.28515625" style="124" customWidth="1"/>
    <col min="12825" max="12825" width="21.5703125" style="124" customWidth="1"/>
    <col min="12826" max="12826" width="15" style="124" customWidth="1"/>
    <col min="12827" max="12827" width="24.5703125" style="124" customWidth="1"/>
    <col min="12828" max="12828" width="15.5703125" style="124" customWidth="1"/>
    <col min="12829" max="12829" width="24.42578125" style="124" customWidth="1"/>
    <col min="12830" max="12830" width="17.5703125" style="124" customWidth="1"/>
    <col min="12831" max="12831" width="22.28515625" style="124" customWidth="1"/>
    <col min="12832" max="12832" width="26.7109375" style="124" customWidth="1"/>
    <col min="12833" max="12833" width="23.5703125" style="124" customWidth="1"/>
    <col min="12834" max="12834" width="22.7109375" style="124" customWidth="1"/>
    <col min="12835" max="12835" width="26.140625" style="124" customWidth="1"/>
    <col min="12836" max="12837" width="22.5703125" style="124" customWidth="1"/>
    <col min="12838" max="12838" width="26.5703125" style="124" customWidth="1"/>
    <col min="12839" max="12841" width="48.42578125" style="124" customWidth="1"/>
    <col min="12842" max="12850" width="79.85546875" style="124" customWidth="1"/>
    <col min="12851" max="12855" width="11.42578125" style="124"/>
    <col min="12856" max="12856" width="12.7109375" style="124" bestFit="1" customWidth="1"/>
    <col min="12857" max="12857" width="11.42578125" style="124"/>
    <col min="12858" max="12864" width="11.42578125" style="124" customWidth="1"/>
    <col min="12865" max="12865" width="0" style="124" hidden="1" customWidth="1"/>
    <col min="12866" max="13051" width="11.42578125" style="124"/>
    <col min="13052" max="13053" width="0" style="124" hidden="1" customWidth="1"/>
    <col min="13054" max="13054" width="2" style="124" customWidth="1"/>
    <col min="13055" max="13055" width="1.85546875" style="124" customWidth="1"/>
    <col min="13056" max="13056" width="28.140625" style="124" customWidth="1"/>
    <col min="13057" max="13058" width="52.28515625" style="124" customWidth="1"/>
    <col min="13059" max="13060" width="29" style="124" customWidth="1"/>
    <col min="13061" max="13061" width="87" style="124" customWidth="1"/>
    <col min="13062" max="13062" width="64.85546875" style="124" customWidth="1"/>
    <col min="13063" max="13063" width="47" style="124" customWidth="1"/>
    <col min="13064" max="13064" width="30.7109375" style="124" customWidth="1"/>
    <col min="13065" max="13065" width="30.140625" style="124" customWidth="1"/>
    <col min="13066" max="13066" width="29.85546875" style="124" customWidth="1"/>
    <col min="13067" max="13067" width="23.28515625" style="124" customWidth="1"/>
    <col min="13068" max="13068" width="31.42578125" style="124" customWidth="1"/>
    <col min="13069" max="13069" width="28.42578125" style="124" customWidth="1"/>
    <col min="13070" max="13070" width="33.7109375" style="124" customWidth="1"/>
    <col min="13071" max="13071" width="22.5703125" style="124" customWidth="1"/>
    <col min="13072" max="13072" width="17.5703125" style="124" customWidth="1"/>
    <col min="13073" max="13073" width="22.7109375" style="124" customWidth="1"/>
    <col min="13074" max="13074" width="21.42578125" style="124" customWidth="1"/>
    <col min="13075" max="13075" width="22" style="124" customWidth="1"/>
    <col min="13076" max="13076" width="20.28515625" style="124" customWidth="1"/>
    <col min="13077" max="13077" width="33.42578125" style="124" customWidth="1"/>
    <col min="13078" max="13078" width="25.42578125" style="124" customWidth="1"/>
    <col min="13079" max="13079" width="23" style="124" customWidth="1"/>
    <col min="13080" max="13080" width="18.28515625" style="124" customWidth="1"/>
    <col min="13081" max="13081" width="21.5703125" style="124" customWidth="1"/>
    <col min="13082" max="13082" width="15" style="124" customWidth="1"/>
    <col min="13083" max="13083" width="24.5703125" style="124" customWidth="1"/>
    <col min="13084" max="13084" width="15.5703125" style="124" customWidth="1"/>
    <col min="13085" max="13085" width="24.42578125" style="124" customWidth="1"/>
    <col min="13086" max="13086" width="17.5703125" style="124" customWidth="1"/>
    <col min="13087" max="13087" width="22.28515625" style="124" customWidth="1"/>
    <col min="13088" max="13088" width="26.7109375" style="124" customWidth="1"/>
    <col min="13089" max="13089" width="23.5703125" style="124" customWidth="1"/>
    <col min="13090" max="13090" width="22.7109375" style="124" customWidth="1"/>
    <col min="13091" max="13091" width="26.140625" style="124" customWidth="1"/>
    <col min="13092" max="13093" width="22.5703125" style="124" customWidth="1"/>
    <col min="13094" max="13094" width="26.5703125" style="124" customWidth="1"/>
    <col min="13095" max="13097" width="48.42578125" style="124" customWidth="1"/>
    <col min="13098" max="13106" width="79.85546875" style="124" customWidth="1"/>
    <col min="13107" max="13111" width="11.42578125" style="124"/>
    <col min="13112" max="13112" width="12.7109375" style="124" bestFit="1" customWidth="1"/>
    <col min="13113" max="13113" width="11.42578125" style="124"/>
    <col min="13114" max="13120" width="11.42578125" style="124" customWidth="1"/>
    <col min="13121" max="13121" width="0" style="124" hidden="1" customWidth="1"/>
    <col min="13122" max="13307" width="11.42578125" style="124"/>
    <col min="13308" max="13309" width="0" style="124" hidden="1" customWidth="1"/>
    <col min="13310" max="13310" width="2" style="124" customWidth="1"/>
    <col min="13311" max="13311" width="1.85546875" style="124" customWidth="1"/>
    <col min="13312" max="13312" width="28.140625" style="124" customWidth="1"/>
    <col min="13313" max="13314" width="52.28515625" style="124" customWidth="1"/>
    <col min="13315" max="13316" width="29" style="124" customWidth="1"/>
    <col min="13317" max="13317" width="87" style="124" customWidth="1"/>
    <col min="13318" max="13318" width="64.85546875" style="124" customWidth="1"/>
    <col min="13319" max="13319" width="47" style="124" customWidth="1"/>
    <col min="13320" max="13320" width="30.7109375" style="124" customWidth="1"/>
    <col min="13321" max="13321" width="30.140625" style="124" customWidth="1"/>
    <col min="13322" max="13322" width="29.85546875" style="124" customWidth="1"/>
    <col min="13323" max="13323" width="23.28515625" style="124" customWidth="1"/>
    <col min="13324" max="13324" width="31.42578125" style="124" customWidth="1"/>
    <col min="13325" max="13325" width="28.42578125" style="124" customWidth="1"/>
    <col min="13326" max="13326" width="33.7109375" style="124" customWidth="1"/>
    <col min="13327" max="13327" width="22.5703125" style="124" customWidth="1"/>
    <col min="13328" max="13328" width="17.5703125" style="124" customWidth="1"/>
    <col min="13329" max="13329" width="22.7109375" style="124" customWidth="1"/>
    <col min="13330" max="13330" width="21.42578125" style="124" customWidth="1"/>
    <col min="13331" max="13331" width="22" style="124" customWidth="1"/>
    <col min="13332" max="13332" width="20.28515625" style="124" customWidth="1"/>
    <col min="13333" max="13333" width="33.42578125" style="124" customWidth="1"/>
    <col min="13334" max="13334" width="25.42578125" style="124" customWidth="1"/>
    <col min="13335" max="13335" width="23" style="124" customWidth="1"/>
    <col min="13336" max="13336" width="18.28515625" style="124" customWidth="1"/>
    <col min="13337" max="13337" width="21.5703125" style="124" customWidth="1"/>
    <col min="13338" max="13338" width="15" style="124" customWidth="1"/>
    <col min="13339" max="13339" width="24.5703125" style="124" customWidth="1"/>
    <col min="13340" max="13340" width="15.5703125" style="124" customWidth="1"/>
    <col min="13341" max="13341" width="24.42578125" style="124" customWidth="1"/>
    <col min="13342" max="13342" width="17.5703125" style="124" customWidth="1"/>
    <col min="13343" max="13343" width="22.28515625" style="124" customWidth="1"/>
    <col min="13344" max="13344" width="26.7109375" style="124" customWidth="1"/>
    <col min="13345" max="13345" width="23.5703125" style="124" customWidth="1"/>
    <col min="13346" max="13346" width="22.7109375" style="124" customWidth="1"/>
    <col min="13347" max="13347" width="26.140625" style="124" customWidth="1"/>
    <col min="13348" max="13349" width="22.5703125" style="124" customWidth="1"/>
    <col min="13350" max="13350" width="26.5703125" style="124" customWidth="1"/>
    <col min="13351" max="13353" width="48.42578125" style="124" customWidth="1"/>
    <col min="13354" max="13362" width="79.85546875" style="124" customWidth="1"/>
    <col min="13363" max="13367" width="11.42578125" style="124"/>
    <col min="13368" max="13368" width="12.7109375" style="124" bestFit="1" customWidth="1"/>
    <col min="13369" max="13369" width="11.42578125" style="124"/>
    <col min="13370" max="13376" width="11.42578125" style="124" customWidth="1"/>
    <col min="13377" max="13377" width="0" style="124" hidden="1" customWidth="1"/>
    <col min="13378" max="13563" width="11.42578125" style="124"/>
    <col min="13564" max="13565" width="0" style="124" hidden="1" customWidth="1"/>
    <col min="13566" max="13566" width="2" style="124" customWidth="1"/>
    <col min="13567" max="13567" width="1.85546875" style="124" customWidth="1"/>
    <col min="13568" max="13568" width="28.140625" style="124" customWidth="1"/>
    <col min="13569" max="13570" width="52.28515625" style="124" customWidth="1"/>
    <col min="13571" max="13572" width="29" style="124" customWidth="1"/>
    <col min="13573" max="13573" width="87" style="124" customWidth="1"/>
    <col min="13574" max="13574" width="64.85546875" style="124" customWidth="1"/>
    <col min="13575" max="13575" width="47" style="124" customWidth="1"/>
    <col min="13576" max="13576" width="30.7109375" style="124" customWidth="1"/>
    <col min="13577" max="13577" width="30.140625" style="124" customWidth="1"/>
    <col min="13578" max="13578" width="29.85546875" style="124" customWidth="1"/>
    <col min="13579" max="13579" width="23.28515625" style="124" customWidth="1"/>
    <col min="13580" max="13580" width="31.42578125" style="124" customWidth="1"/>
    <col min="13581" max="13581" width="28.42578125" style="124" customWidth="1"/>
    <col min="13582" max="13582" width="33.7109375" style="124" customWidth="1"/>
    <col min="13583" max="13583" width="22.5703125" style="124" customWidth="1"/>
    <col min="13584" max="13584" width="17.5703125" style="124" customWidth="1"/>
    <col min="13585" max="13585" width="22.7109375" style="124" customWidth="1"/>
    <col min="13586" max="13586" width="21.42578125" style="124" customWidth="1"/>
    <col min="13587" max="13587" width="22" style="124" customWidth="1"/>
    <col min="13588" max="13588" width="20.28515625" style="124" customWidth="1"/>
    <col min="13589" max="13589" width="33.42578125" style="124" customWidth="1"/>
    <col min="13590" max="13590" width="25.42578125" style="124" customWidth="1"/>
    <col min="13591" max="13591" width="23" style="124" customWidth="1"/>
    <col min="13592" max="13592" width="18.28515625" style="124" customWidth="1"/>
    <col min="13593" max="13593" width="21.5703125" style="124" customWidth="1"/>
    <col min="13594" max="13594" width="15" style="124" customWidth="1"/>
    <col min="13595" max="13595" width="24.5703125" style="124" customWidth="1"/>
    <col min="13596" max="13596" width="15.5703125" style="124" customWidth="1"/>
    <col min="13597" max="13597" width="24.42578125" style="124" customWidth="1"/>
    <col min="13598" max="13598" width="17.5703125" style="124" customWidth="1"/>
    <col min="13599" max="13599" width="22.28515625" style="124" customWidth="1"/>
    <col min="13600" max="13600" width="26.7109375" style="124" customWidth="1"/>
    <col min="13601" max="13601" width="23.5703125" style="124" customWidth="1"/>
    <col min="13602" max="13602" width="22.7109375" style="124" customWidth="1"/>
    <col min="13603" max="13603" width="26.140625" style="124" customWidth="1"/>
    <col min="13604" max="13605" width="22.5703125" style="124" customWidth="1"/>
    <col min="13606" max="13606" width="26.5703125" style="124" customWidth="1"/>
    <col min="13607" max="13609" width="48.42578125" style="124" customWidth="1"/>
    <col min="13610" max="13618" width="79.85546875" style="124" customWidth="1"/>
    <col min="13619" max="13623" width="11.42578125" style="124"/>
    <col min="13624" max="13624" width="12.7109375" style="124" bestFit="1" customWidth="1"/>
    <col min="13625" max="13625" width="11.42578125" style="124"/>
    <col min="13626" max="13632" width="11.42578125" style="124" customWidth="1"/>
    <col min="13633" max="13633" width="0" style="124" hidden="1" customWidth="1"/>
    <col min="13634" max="13819" width="11.42578125" style="124"/>
    <col min="13820" max="13821" width="0" style="124" hidden="1" customWidth="1"/>
    <col min="13822" max="13822" width="2" style="124" customWidth="1"/>
    <col min="13823" max="13823" width="1.85546875" style="124" customWidth="1"/>
    <col min="13824" max="13824" width="28.140625" style="124" customWidth="1"/>
    <col min="13825" max="13826" width="52.28515625" style="124" customWidth="1"/>
    <col min="13827" max="13828" width="29" style="124" customWidth="1"/>
    <col min="13829" max="13829" width="87" style="124" customWidth="1"/>
    <col min="13830" max="13830" width="64.85546875" style="124" customWidth="1"/>
    <col min="13831" max="13831" width="47" style="124" customWidth="1"/>
    <col min="13832" max="13832" width="30.7109375" style="124" customWidth="1"/>
    <col min="13833" max="13833" width="30.140625" style="124" customWidth="1"/>
    <col min="13834" max="13834" width="29.85546875" style="124" customWidth="1"/>
    <col min="13835" max="13835" width="23.28515625" style="124" customWidth="1"/>
    <col min="13836" max="13836" width="31.42578125" style="124" customWidth="1"/>
    <col min="13837" max="13837" width="28.42578125" style="124" customWidth="1"/>
    <col min="13838" max="13838" width="33.7109375" style="124" customWidth="1"/>
    <col min="13839" max="13839" width="22.5703125" style="124" customWidth="1"/>
    <col min="13840" max="13840" width="17.5703125" style="124" customWidth="1"/>
    <col min="13841" max="13841" width="22.7109375" style="124" customWidth="1"/>
    <col min="13842" max="13842" width="21.42578125" style="124" customWidth="1"/>
    <col min="13843" max="13843" width="22" style="124" customWidth="1"/>
    <col min="13844" max="13844" width="20.28515625" style="124" customWidth="1"/>
    <col min="13845" max="13845" width="33.42578125" style="124" customWidth="1"/>
    <col min="13846" max="13846" width="25.42578125" style="124" customWidth="1"/>
    <col min="13847" max="13847" width="23" style="124" customWidth="1"/>
    <col min="13848" max="13848" width="18.28515625" style="124" customWidth="1"/>
    <col min="13849" max="13849" width="21.5703125" style="124" customWidth="1"/>
    <col min="13850" max="13850" width="15" style="124" customWidth="1"/>
    <col min="13851" max="13851" width="24.5703125" style="124" customWidth="1"/>
    <col min="13852" max="13852" width="15.5703125" style="124" customWidth="1"/>
    <col min="13853" max="13853" width="24.42578125" style="124" customWidth="1"/>
    <col min="13854" max="13854" width="17.5703125" style="124" customWidth="1"/>
    <col min="13855" max="13855" width="22.28515625" style="124" customWidth="1"/>
    <col min="13856" max="13856" width="26.7109375" style="124" customWidth="1"/>
    <col min="13857" max="13857" width="23.5703125" style="124" customWidth="1"/>
    <col min="13858" max="13858" width="22.7109375" style="124" customWidth="1"/>
    <col min="13859" max="13859" width="26.140625" style="124" customWidth="1"/>
    <col min="13860" max="13861" width="22.5703125" style="124" customWidth="1"/>
    <col min="13862" max="13862" width="26.5703125" style="124" customWidth="1"/>
    <col min="13863" max="13865" width="48.42578125" style="124" customWidth="1"/>
    <col min="13866" max="13874" width="79.85546875" style="124" customWidth="1"/>
    <col min="13875" max="13879" width="11.42578125" style="124"/>
    <col min="13880" max="13880" width="12.7109375" style="124" bestFit="1" customWidth="1"/>
    <col min="13881" max="13881" width="11.42578125" style="124"/>
    <col min="13882" max="13888" width="11.42578125" style="124" customWidth="1"/>
    <col min="13889" max="13889" width="0" style="124" hidden="1" customWidth="1"/>
    <col min="13890" max="14075" width="11.42578125" style="124"/>
    <col min="14076" max="14077" width="0" style="124" hidden="1" customWidth="1"/>
    <col min="14078" max="14078" width="2" style="124" customWidth="1"/>
    <col min="14079" max="14079" width="1.85546875" style="124" customWidth="1"/>
    <col min="14080" max="14080" width="28.140625" style="124" customWidth="1"/>
    <col min="14081" max="14082" width="52.28515625" style="124" customWidth="1"/>
    <col min="14083" max="14084" width="29" style="124" customWidth="1"/>
    <col min="14085" max="14085" width="87" style="124" customWidth="1"/>
    <col min="14086" max="14086" width="64.85546875" style="124" customWidth="1"/>
    <col min="14087" max="14087" width="47" style="124" customWidth="1"/>
    <col min="14088" max="14088" width="30.7109375" style="124" customWidth="1"/>
    <col min="14089" max="14089" width="30.140625" style="124" customWidth="1"/>
    <col min="14090" max="14090" width="29.85546875" style="124" customWidth="1"/>
    <col min="14091" max="14091" width="23.28515625" style="124" customWidth="1"/>
    <col min="14092" max="14092" width="31.42578125" style="124" customWidth="1"/>
    <col min="14093" max="14093" width="28.42578125" style="124" customWidth="1"/>
    <col min="14094" max="14094" width="33.7109375" style="124" customWidth="1"/>
    <col min="14095" max="14095" width="22.5703125" style="124" customWidth="1"/>
    <col min="14096" max="14096" width="17.5703125" style="124" customWidth="1"/>
    <col min="14097" max="14097" width="22.7109375" style="124" customWidth="1"/>
    <col min="14098" max="14098" width="21.42578125" style="124" customWidth="1"/>
    <col min="14099" max="14099" width="22" style="124" customWidth="1"/>
    <col min="14100" max="14100" width="20.28515625" style="124" customWidth="1"/>
    <col min="14101" max="14101" width="33.42578125" style="124" customWidth="1"/>
    <col min="14102" max="14102" width="25.42578125" style="124" customWidth="1"/>
    <col min="14103" max="14103" width="23" style="124" customWidth="1"/>
    <col min="14104" max="14104" width="18.28515625" style="124" customWidth="1"/>
    <col min="14105" max="14105" width="21.5703125" style="124" customWidth="1"/>
    <col min="14106" max="14106" width="15" style="124" customWidth="1"/>
    <col min="14107" max="14107" width="24.5703125" style="124" customWidth="1"/>
    <col min="14108" max="14108" width="15.5703125" style="124" customWidth="1"/>
    <col min="14109" max="14109" width="24.42578125" style="124" customWidth="1"/>
    <col min="14110" max="14110" width="17.5703125" style="124" customWidth="1"/>
    <col min="14111" max="14111" width="22.28515625" style="124" customWidth="1"/>
    <col min="14112" max="14112" width="26.7109375" style="124" customWidth="1"/>
    <col min="14113" max="14113" width="23.5703125" style="124" customWidth="1"/>
    <col min="14114" max="14114" width="22.7109375" style="124" customWidth="1"/>
    <col min="14115" max="14115" width="26.140625" style="124" customWidth="1"/>
    <col min="14116" max="14117" width="22.5703125" style="124" customWidth="1"/>
    <col min="14118" max="14118" width="26.5703125" style="124" customWidth="1"/>
    <col min="14119" max="14121" width="48.42578125" style="124" customWidth="1"/>
    <col min="14122" max="14130" width="79.85546875" style="124" customWidth="1"/>
    <col min="14131" max="14135" width="11.42578125" style="124"/>
    <col min="14136" max="14136" width="12.7109375" style="124" bestFit="1" customWidth="1"/>
    <col min="14137" max="14137" width="11.42578125" style="124"/>
    <col min="14138" max="14144" width="11.42578125" style="124" customWidth="1"/>
    <col min="14145" max="14145" width="0" style="124" hidden="1" customWidth="1"/>
    <col min="14146" max="14331" width="11.42578125" style="124"/>
    <col min="14332" max="14333" width="0" style="124" hidden="1" customWidth="1"/>
    <col min="14334" max="14334" width="2" style="124" customWidth="1"/>
    <col min="14335" max="14335" width="1.85546875" style="124" customWidth="1"/>
    <col min="14336" max="14336" width="28.140625" style="124" customWidth="1"/>
    <col min="14337" max="14338" width="52.28515625" style="124" customWidth="1"/>
    <col min="14339" max="14340" width="29" style="124" customWidth="1"/>
    <col min="14341" max="14341" width="87" style="124" customWidth="1"/>
    <col min="14342" max="14342" width="64.85546875" style="124" customWidth="1"/>
    <col min="14343" max="14343" width="47" style="124" customWidth="1"/>
    <col min="14344" max="14344" width="30.7109375" style="124" customWidth="1"/>
    <col min="14345" max="14345" width="30.140625" style="124" customWidth="1"/>
    <col min="14346" max="14346" width="29.85546875" style="124" customWidth="1"/>
    <col min="14347" max="14347" width="23.28515625" style="124" customWidth="1"/>
    <col min="14348" max="14348" width="31.42578125" style="124" customWidth="1"/>
    <col min="14349" max="14349" width="28.42578125" style="124" customWidth="1"/>
    <col min="14350" max="14350" width="33.7109375" style="124" customWidth="1"/>
    <col min="14351" max="14351" width="22.5703125" style="124" customWidth="1"/>
    <col min="14352" max="14352" width="17.5703125" style="124" customWidth="1"/>
    <col min="14353" max="14353" width="22.7109375" style="124" customWidth="1"/>
    <col min="14354" max="14354" width="21.42578125" style="124" customWidth="1"/>
    <col min="14355" max="14355" width="22" style="124" customWidth="1"/>
    <col min="14356" max="14356" width="20.28515625" style="124" customWidth="1"/>
    <col min="14357" max="14357" width="33.42578125" style="124" customWidth="1"/>
    <col min="14358" max="14358" width="25.42578125" style="124" customWidth="1"/>
    <col min="14359" max="14359" width="23" style="124" customWidth="1"/>
    <col min="14360" max="14360" width="18.28515625" style="124" customWidth="1"/>
    <col min="14361" max="14361" width="21.5703125" style="124" customWidth="1"/>
    <col min="14362" max="14362" width="15" style="124" customWidth="1"/>
    <col min="14363" max="14363" width="24.5703125" style="124" customWidth="1"/>
    <col min="14364" max="14364" width="15.5703125" style="124" customWidth="1"/>
    <col min="14365" max="14365" width="24.42578125" style="124" customWidth="1"/>
    <col min="14366" max="14366" width="17.5703125" style="124" customWidth="1"/>
    <col min="14367" max="14367" width="22.28515625" style="124" customWidth="1"/>
    <col min="14368" max="14368" width="26.7109375" style="124" customWidth="1"/>
    <col min="14369" max="14369" width="23.5703125" style="124" customWidth="1"/>
    <col min="14370" max="14370" width="22.7109375" style="124" customWidth="1"/>
    <col min="14371" max="14371" width="26.140625" style="124" customWidth="1"/>
    <col min="14372" max="14373" width="22.5703125" style="124" customWidth="1"/>
    <col min="14374" max="14374" width="26.5703125" style="124" customWidth="1"/>
    <col min="14375" max="14377" width="48.42578125" style="124" customWidth="1"/>
    <col min="14378" max="14386" width="79.85546875" style="124" customWidth="1"/>
    <col min="14387" max="14391" width="11.42578125" style="124"/>
    <col min="14392" max="14392" width="12.7109375" style="124" bestFit="1" customWidth="1"/>
    <col min="14393" max="14393" width="11.42578125" style="124"/>
    <col min="14394" max="14400" width="11.42578125" style="124" customWidth="1"/>
    <col min="14401" max="14401" width="0" style="124" hidden="1" customWidth="1"/>
    <col min="14402" max="14587" width="11.42578125" style="124"/>
    <col min="14588" max="14589" width="0" style="124" hidden="1" customWidth="1"/>
    <col min="14590" max="14590" width="2" style="124" customWidth="1"/>
    <col min="14591" max="14591" width="1.85546875" style="124" customWidth="1"/>
    <col min="14592" max="14592" width="28.140625" style="124" customWidth="1"/>
    <col min="14593" max="14594" width="52.28515625" style="124" customWidth="1"/>
    <col min="14595" max="14596" width="29" style="124" customWidth="1"/>
    <col min="14597" max="14597" width="87" style="124" customWidth="1"/>
    <col min="14598" max="14598" width="64.85546875" style="124" customWidth="1"/>
    <col min="14599" max="14599" width="47" style="124" customWidth="1"/>
    <col min="14600" max="14600" width="30.7109375" style="124" customWidth="1"/>
    <col min="14601" max="14601" width="30.140625" style="124" customWidth="1"/>
    <col min="14602" max="14602" width="29.85546875" style="124" customWidth="1"/>
    <col min="14603" max="14603" width="23.28515625" style="124" customWidth="1"/>
    <col min="14604" max="14604" width="31.42578125" style="124" customWidth="1"/>
    <col min="14605" max="14605" width="28.42578125" style="124" customWidth="1"/>
    <col min="14606" max="14606" width="33.7109375" style="124" customWidth="1"/>
    <col min="14607" max="14607" width="22.5703125" style="124" customWidth="1"/>
    <col min="14608" max="14608" width="17.5703125" style="124" customWidth="1"/>
    <col min="14609" max="14609" width="22.7109375" style="124" customWidth="1"/>
    <col min="14610" max="14610" width="21.42578125" style="124" customWidth="1"/>
    <col min="14611" max="14611" width="22" style="124" customWidth="1"/>
    <col min="14612" max="14612" width="20.28515625" style="124" customWidth="1"/>
    <col min="14613" max="14613" width="33.42578125" style="124" customWidth="1"/>
    <col min="14614" max="14614" width="25.42578125" style="124" customWidth="1"/>
    <col min="14615" max="14615" width="23" style="124" customWidth="1"/>
    <col min="14616" max="14616" width="18.28515625" style="124" customWidth="1"/>
    <col min="14617" max="14617" width="21.5703125" style="124" customWidth="1"/>
    <col min="14618" max="14618" width="15" style="124" customWidth="1"/>
    <col min="14619" max="14619" width="24.5703125" style="124" customWidth="1"/>
    <col min="14620" max="14620" width="15.5703125" style="124" customWidth="1"/>
    <col min="14621" max="14621" width="24.42578125" style="124" customWidth="1"/>
    <col min="14622" max="14622" width="17.5703125" style="124" customWidth="1"/>
    <col min="14623" max="14623" width="22.28515625" style="124" customWidth="1"/>
    <col min="14624" max="14624" width="26.7109375" style="124" customWidth="1"/>
    <col min="14625" max="14625" width="23.5703125" style="124" customWidth="1"/>
    <col min="14626" max="14626" width="22.7109375" style="124" customWidth="1"/>
    <col min="14627" max="14627" width="26.140625" style="124" customWidth="1"/>
    <col min="14628" max="14629" width="22.5703125" style="124" customWidth="1"/>
    <col min="14630" max="14630" width="26.5703125" style="124" customWidth="1"/>
    <col min="14631" max="14633" width="48.42578125" style="124" customWidth="1"/>
    <col min="14634" max="14642" width="79.85546875" style="124" customWidth="1"/>
    <col min="14643" max="14647" width="11.42578125" style="124"/>
    <col min="14648" max="14648" width="12.7109375" style="124" bestFit="1" customWidth="1"/>
    <col min="14649" max="14649" width="11.42578125" style="124"/>
    <col min="14650" max="14656" width="11.42578125" style="124" customWidth="1"/>
    <col min="14657" max="14657" width="0" style="124" hidden="1" customWidth="1"/>
    <col min="14658" max="14843" width="11.42578125" style="124"/>
    <col min="14844" max="14845" width="0" style="124" hidden="1" customWidth="1"/>
    <col min="14846" max="14846" width="2" style="124" customWidth="1"/>
    <col min="14847" max="14847" width="1.85546875" style="124" customWidth="1"/>
    <col min="14848" max="14848" width="28.140625" style="124" customWidth="1"/>
    <col min="14849" max="14850" width="52.28515625" style="124" customWidth="1"/>
    <col min="14851" max="14852" width="29" style="124" customWidth="1"/>
    <col min="14853" max="14853" width="87" style="124" customWidth="1"/>
    <col min="14854" max="14854" width="64.85546875" style="124" customWidth="1"/>
    <col min="14855" max="14855" width="47" style="124" customWidth="1"/>
    <col min="14856" max="14856" width="30.7109375" style="124" customWidth="1"/>
    <col min="14857" max="14857" width="30.140625" style="124" customWidth="1"/>
    <col min="14858" max="14858" width="29.85546875" style="124" customWidth="1"/>
    <col min="14859" max="14859" width="23.28515625" style="124" customWidth="1"/>
    <col min="14860" max="14860" width="31.42578125" style="124" customWidth="1"/>
    <col min="14861" max="14861" width="28.42578125" style="124" customWidth="1"/>
    <col min="14862" max="14862" width="33.7109375" style="124" customWidth="1"/>
    <col min="14863" max="14863" width="22.5703125" style="124" customWidth="1"/>
    <col min="14864" max="14864" width="17.5703125" style="124" customWidth="1"/>
    <col min="14865" max="14865" width="22.7109375" style="124" customWidth="1"/>
    <col min="14866" max="14866" width="21.42578125" style="124" customWidth="1"/>
    <col min="14867" max="14867" width="22" style="124" customWidth="1"/>
    <col min="14868" max="14868" width="20.28515625" style="124" customWidth="1"/>
    <col min="14869" max="14869" width="33.42578125" style="124" customWidth="1"/>
    <col min="14870" max="14870" width="25.42578125" style="124" customWidth="1"/>
    <col min="14871" max="14871" width="23" style="124" customWidth="1"/>
    <col min="14872" max="14872" width="18.28515625" style="124" customWidth="1"/>
    <col min="14873" max="14873" width="21.5703125" style="124" customWidth="1"/>
    <col min="14874" max="14874" width="15" style="124" customWidth="1"/>
    <col min="14875" max="14875" width="24.5703125" style="124" customWidth="1"/>
    <col min="14876" max="14876" width="15.5703125" style="124" customWidth="1"/>
    <col min="14877" max="14877" width="24.42578125" style="124" customWidth="1"/>
    <col min="14878" max="14878" width="17.5703125" style="124" customWidth="1"/>
    <col min="14879" max="14879" width="22.28515625" style="124" customWidth="1"/>
    <col min="14880" max="14880" width="26.7109375" style="124" customWidth="1"/>
    <col min="14881" max="14881" width="23.5703125" style="124" customWidth="1"/>
    <col min="14882" max="14882" width="22.7109375" style="124" customWidth="1"/>
    <col min="14883" max="14883" width="26.140625" style="124" customWidth="1"/>
    <col min="14884" max="14885" width="22.5703125" style="124" customWidth="1"/>
    <col min="14886" max="14886" width="26.5703125" style="124" customWidth="1"/>
    <col min="14887" max="14889" width="48.42578125" style="124" customWidth="1"/>
    <col min="14890" max="14898" width="79.85546875" style="124" customWidth="1"/>
    <col min="14899" max="14903" width="11.42578125" style="124"/>
    <col min="14904" max="14904" width="12.7109375" style="124" bestFit="1" customWidth="1"/>
    <col min="14905" max="14905" width="11.42578125" style="124"/>
    <col min="14906" max="14912" width="11.42578125" style="124" customWidth="1"/>
    <col min="14913" max="14913" width="0" style="124" hidden="1" customWidth="1"/>
    <col min="14914" max="15099" width="11.42578125" style="124"/>
    <col min="15100" max="15101" width="0" style="124" hidden="1" customWidth="1"/>
    <col min="15102" max="15102" width="2" style="124" customWidth="1"/>
    <col min="15103" max="15103" width="1.85546875" style="124" customWidth="1"/>
    <col min="15104" max="15104" width="28.140625" style="124" customWidth="1"/>
    <col min="15105" max="15106" width="52.28515625" style="124" customWidth="1"/>
    <col min="15107" max="15108" width="29" style="124" customWidth="1"/>
    <col min="15109" max="15109" width="87" style="124" customWidth="1"/>
    <col min="15110" max="15110" width="64.85546875" style="124" customWidth="1"/>
    <col min="15111" max="15111" width="47" style="124" customWidth="1"/>
    <col min="15112" max="15112" width="30.7109375" style="124" customWidth="1"/>
    <col min="15113" max="15113" width="30.140625" style="124" customWidth="1"/>
    <col min="15114" max="15114" width="29.85546875" style="124" customWidth="1"/>
    <col min="15115" max="15115" width="23.28515625" style="124" customWidth="1"/>
    <col min="15116" max="15116" width="31.42578125" style="124" customWidth="1"/>
    <col min="15117" max="15117" width="28.42578125" style="124" customWidth="1"/>
    <col min="15118" max="15118" width="33.7109375" style="124" customWidth="1"/>
    <col min="15119" max="15119" width="22.5703125" style="124" customWidth="1"/>
    <col min="15120" max="15120" width="17.5703125" style="124" customWidth="1"/>
    <col min="15121" max="15121" width="22.7109375" style="124" customWidth="1"/>
    <col min="15122" max="15122" width="21.42578125" style="124" customWidth="1"/>
    <col min="15123" max="15123" width="22" style="124" customWidth="1"/>
    <col min="15124" max="15124" width="20.28515625" style="124" customWidth="1"/>
    <col min="15125" max="15125" width="33.42578125" style="124" customWidth="1"/>
    <col min="15126" max="15126" width="25.42578125" style="124" customWidth="1"/>
    <col min="15127" max="15127" width="23" style="124" customWidth="1"/>
    <col min="15128" max="15128" width="18.28515625" style="124" customWidth="1"/>
    <col min="15129" max="15129" width="21.5703125" style="124" customWidth="1"/>
    <col min="15130" max="15130" width="15" style="124" customWidth="1"/>
    <col min="15131" max="15131" width="24.5703125" style="124" customWidth="1"/>
    <col min="15132" max="15132" width="15.5703125" style="124" customWidth="1"/>
    <col min="15133" max="15133" width="24.42578125" style="124" customWidth="1"/>
    <col min="15134" max="15134" width="17.5703125" style="124" customWidth="1"/>
    <col min="15135" max="15135" width="22.28515625" style="124" customWidth="1"/>
    <col min="15136" max="15136" width="26.7109375" style="124" customWidth="1"/>
    <col min="15137" max="15137" width="23.5703125" style="124" customWidth="1"/>
    <col min="15138" max="15138" width="22.7109375" style="124" customWidth="1"/>
    <col min="15139" max="15139" width="26.140625" style="124" customWidth="1"/>
    <col min="15140" max="15141" width="22.5703125" style="124" customWidth="1"/>
    <col min="15142" max="15142" width="26.5703125" style="124" customWidth="1"/>
    <col min="15143" max="15145" width="48.42578125" style="124" customWidth="1"/>
    <col min="15146" max="15154" width="79.85546875" style="124" customWidth="1"/>
    <col min="15155" max="15159" width="11.42578125" style="124"/>
    <col min="15160" max="15160" width="12.7109375" style="124" bestFit="1" customWidth="1"/>
    <col min="15161" max="15161" width="11.42578125" style="124"/>
    <col min="15162" max="15168" width="11.42578125" style="124" customWidth="1"/>
    <col min="15169" max="15169" width="0" style="124" hidden="1" customWidth="1"/>
    <col min="15170" max="15355" width="11.42578125" style="124"/>
    <col min="15356" max="15357" width="0" style="124" hidden="1" customWidth="1"/>
    <col min="15358" max="15358" width="2" style="124" customWidth="1"/>
    <col min="15359" max="15359" width="1.85546875" style="124" customWidth="1"/>
    <col min="15360" max="15360" width="28.140625" style="124" customWidth="1"/>
    <col min="15361" max="15362" width="52.28515625" style="124" customWidth="1"/>
    <col min="15363" max="15364" width="29" style="124" customWidth="1"/>
    <col min="15365" max="15365" width="87" style="124" customWidth="1"/>
    <col min="15366" max="15366" width="64.85546875" style="124" customWidth="1"/>
    <col min="15367" max="15367" width="47" style="124" customWidth="1"/>
    <col min="15368" max="15368" width="30.7109375" style="124" customWidth="1"/>
    <col min="15369" max="15369" width="30.140625" style="124" customWidth="1"/>
    <col min="15370" max="15370" width="29.85546875" style="124" customWidth="1"/>
    <col min="15371" max="15371" width="23.28515625" style="124" customWidth="1"/>
    <col min="15372" max="15372" width="31.42578125" style="124" customWidth="1"/>
    <col min="15373" max="15373" width="28.42578125" style="124" customWidth="1"/>
    <col min="15374" max="15374" width="33.7109375" style="124" customWidth="1"/>
    <col min="15375" max="15375" width="22.5703125" style="124" customWidth="1"/>
    <col min="15376" max="15376" width="17.5703125" style="124" customWidth="1"/>
    <col min="15377" max="15377" width="22.7109375" style="124" customWidth="1"/>
    <col min="15378" max="15378" width="21.42578125" style="124" customWidth="1"/>
    <col min="15379" max="15379" width="22" style="124" customWidth="1"/>
    <col min="15380" max="15380" width="20.28515625" style="124" customWidth="1"/>
    <col min="15381" max="15381" width="33.42578125" style="124" customWidth="1"/>
    <col min="15382" max="15382" width="25.42578125" style="124" customWidth="1"/>
    <col min="15383" max="15383" width="23" style="124" customWidth="1"/>
    <col min="15384" max="15384" width="18.28515625" style="124" customWidth="1"/>
    <col min="15385" max="15385" width="21.5703125" style="124" customWidth="1"/>
    <col min="15386" max="15386" width="15" style="124" customWidth="1"/>
    <col min="15387" max="15387" width="24.5703125" style="124" customWidth="1"/>
    <col min="15388" max="15388" width="15.5703125" style="124" customWidth="1"/>
    <col min="15389" max="15389" width="24.42578125" style="124" customWidth="1"/>
    <col min="15390" max="15390" width="17.5703125" style="124" customWidth="1"/>
    <col min="15391" max="15391" width="22.28515625" style="124" customWidth="1"/>
    <col min="15392" max="15392" width="26.7109375" style="124" customWidth="1"/>
    <col min="15393" max="15393" width="23.5703125" style="124" customWidth="1"/>
    <col min="15394" max="15394" width="22.7109375" style="124" customWidth="1"/>
    <col min="15395" max="15395" width="26.140625" style="124" customWidth="1"/>
    <col min="15396" max="15397" width="22.5703125" style="124" customWidth="1"/>
    <col min="15398" max="15398" width="26.5703125" style="124" customWidth="1"/>
    <col min="15399" max="15401" width="48.42578125" style="124" customWidth="1"/>
    <col min="15402" max="15410" width="79.85546875" style="124" customWidth="1"/>
    <col min="15411" max="15415" width="11.42578125" style="124"/>
    <col min="15416" max="15416" width="12.7109375" style="124" bestFit="1" customWidth="1"/>
    <col min="15417" max="15417" width="11.42578125" style="124"/>
    <col min="15418" max="15424" width="11.42578125" style="124" customWidth="1"/>
    <col min="15425" max="15425" width="0" style="124" hidden="1" customWidth="1"/>
    <col min="15426" max="15611" width="11.42578125" style="124"/>
    <col min="15612" max="15613" width="0" style="124" hidden="1" customWidth="1"/>
    <col min="15614" max="15614" width="2" style="124" customWidth="1"/>
    <col min="15615" max="15615" width="1.85546875" style="124" customWidth="1"/>
    <col min="15616" max="15616" width="28.140625" style="124" customWidth="1"/>
    <col min="15617" max="15618" width="52.28515625" style="124" customWidth="1"/>
    <col min="15619" max="15620" width="29" style="124" customWidth="1"/>
    <col min="15621" max="15621" width="87" style="124" customWidth="1"/>
    <col min="15622" max="15622" width="64.85546875" style="124" customWidth="1"/>
    <col min="15623" max="15623" width="47" style="124" customWidth="1"/>
    <col min="15624" max="15624" width="30.7109375" style="124" customWidth="1"/>
    <col min="15625" max="15625" width="30.140625" style="124" customWidth="1"/>
    <col min="15626" max="15626" width="29.85546875" style="124" customWidth="1"/>
    <col min="15627" max="15627" width="23.28515625" style="124" customWidth="1"/>
    <col min="15628" max="15628" width="31.42578125" style="124" customWidth="1"/>
    <col min="15629" max="15629" width="28.42578125" style="124" customWidth="1"/>
    <col min="15630" max="15630" width="33.7109375" style="124" customWidth="1"/>
    <col min="15631" max="15631" width="22.5703125" style="124" customWidth="1"/>
    <col min="15632" max="15632" width="17.5703125" style="124" customWidth="1"/>
    <col min="15633" max="15633" width="22.7109375" style="124" customWidth="1"/>
    <col min="15634" max="15634" width="21.42578125" style="124" customWidth="1"/>
    <col min="15635" max="15635" width="22" style="124" customWidth="1"/>
    <col min="15636" max="15636" width="20.28515625" style="124" customWidth="1"/>
    <col min="15637" max="15637" width="33.42578125" style="124" customWidth="1"/>
    <col min="15638" max="15638" width="25.42578125" style="124" customWidth="1"/>
    <col min="15639" max="15639" width="23" style="124" customWidth="1"/>
    <col min="15640" max="15640" width="18.28515625" style="124" customWidth="1"/>
    <col min="15641" max="15641" width="21.5703125" style="124" customWidth="1"/>
    <col min="15642" max="15642" width="15" style="124" customWidth="1"/>
    <col min="15643" max="15643" width="24.5703125" style="124" customWidth="1"/>
    <col min="15644" max="15644" width="15.5703125" style="124" customWidth="1"/>
    <col min="15645" max="15645" width="24.42578125" style="124" customWidth="1"/>
    <col min="15646" max="15646" width="17.5703125" style="124" customWidth="1"/>
    <col min="15647" max="15647" width="22.28515625" style="124" customWidth="1"/>
    <col min="15648" max="15648" width="26.7109375" style="124" customWidth="1"/>
    <col min="15649" max="15649" width="23.5703125" style="124" customWidth="1"/>
    <col min="15650" max="15650" width="22.7109375" style="124" customWidth="1"/>
    <col min="15651" max="15651" width="26.140625" style="124" customWidth="1"/>
    <col min="15652" max="15653" width="22.5703125" style="124" customWidth="1"/>
    <col min="15654" max="15654" width="26.5703125" style="124" customWidth="1"/>
    <col min="15655" max="15657" width="48.42578125" style="124" customWidth="1"/>
    <col min="15658" max="15666" width="79.85546875" style="124" customWidth="1"/>
    <col min="15667" max="15671" width="11.42578125" style="124"/>
    <col min="15672" max="15672" width="12.7109375" style="124" bestFit="1" customWidth="1"/>
    <col min="15673" max="15673" width="11.42578125" style="124"/>
    <col min="15674" max="15680" width="11.42578125" style="124" customWidth="1"/>
    <col min="15681" max="15681" width="0" style="124" hidden="1" customWidth="1"/>
    <col min="15682" max="15867" width="11.42578125" style="124"/>
    <col min="15868" max="15869" width="0" style="124" hidden="1" customWidth="1"/>
    <col min="15870" max="15870" width="2" style="124" customWidth="1"/>
    <col min="15871" max="15871" width="1.85546875" style="124" customWidth="1"/>
    <col min="15872" max="15872" width="28.140625" style="124" customWidth="1"/>
    <col min="15873" max="15874" width="52.28515625" style="124" customWidth="1"/>
    <col min="15875" max="15876" width="29" style="124" customWidth="1"/>
    <col min="15877" max="15877" width="87" style="124" customWidth="1"/>
    <col min="15878" max="15878" width="64.85546875" style="124" customWidth="1"/>
    <col min="15879" max="15879" width="47" style="124" customWidth="1"/>
    <col min="15880" max="15880" width="30.7109375" style="124" customWidth="1"/>
    <col min="15881" max="15881" width="30.140625" style="124" customWidth="1"/>
    <col min="15882" max="15882" width="29.85546875" style="124" customWidth="1"/>
    <col min="15883" max="15883" width="23.28515625" style="124" customWidth="1"/>
    <col min="15884" max="15884" width="31.42578125" style="124" customWidth="1"/>
    <col min="15885" max="15885" width="28.42578125" style="124" customWidth="1"/>
    <col min="15886" max="15886" width="33.7109375" style="124" customWidth="1"/>
    <col min="15887" max="15887" width="22.5703125" style="124" customWidth="1"/>
    <col min="15888" max="15888" width="17.5703125" style="124" customWidth="1"/>
    <col min="15889" max="15889" width="22.7109375" style="124" customWidth="1"/>
    <col min="15890" max="15890" width="21.42578125" style="124" customWidth="1"/>
    <col min="15891" max="15891" width="22" style="124" customWidth="1"/>
    <col min="15892" max="15892" width="20.28515625" style="124" customWidth="1"/>
    <col min="15893" max="15893" width="33.42578125" style="124" customWidth="1"/>
    <col min="15894" max="15894" width="25.42578125" style="124" customWidth="1"/>
    <col min="15895" max="15895" width="23" style="124" customWidth="1"/>
    <col min="15896" max="15896" width="18.28515625" style="124" customWidth="1"/>
    <col min="15897" max="15897" width="21.5703125" style="124" customWidth="1"/>
    <col min="15898" max="15898" width="15" style="124" customWidth="1"/>
    <col min="15899" max="15899" width="24.5703125" style="124" customWidth="1"/>
    <col min="15900" max="15900" width="15.5703125" style="124" customWidth="1"/>
    <col min="15901" max="15901" width="24.42578125" style="124" customWidth="1"/>
    <col min="15902" max="15902" width="17.5703125" style="124" customWidth="1"/>
    <col min="15903" max="15903" width="22.28515625" style="124" customWidth="1"/>
    <col min="15904" max="15904" width="26.7109375" style="124" customWidth="1"/>
    <col min="15905" max="15905" width="23.5703125" style="124" customWidth="1"/>
    <col min="15906" max="15906" width="22.7109375" style="124" customWidth="1"/>
    <col min="15907" max="15907" width="26.140625" style="124" customWidth="1"/>
    <col min="15908" max="15909" width="22.5703125" style="124" customWidth="1"/>
    <col min="15910" max="15910" width="26.5703125" style="124" customWidth="1"/>
    <col min="15911" max="15913" width="48.42578125" style="124" customWidth="1"/>
    <col min="15914" max="15922" width="79.85546875" style="124" customWidth="1"/>
    <col min="15923" max="15927" width="11.42578125" style="124"/>
    <col min="15928" max="15928" width="12.7109375" style="124" bestFit="1" customWidth="1"/>
    <col min="15929" max="15929" width="11.42578125" style="124"/>
    <col min="15930" max="15936" width="11.42578125" style="124" customWidth="1"/>
    <col min="15937" max="15937" width="0" style="124" hidden="1" customWidth="1"/>
    <col min="15938" max="16123" width="11.42578125" style="124"/>
    <col min="16124" max="16125" width="0" style="124" hidden="1" customWidth="1"/>
    <col min="16126" max="16126" width="2" style="124" customWidth="1"/>
    <col min="16127" max="16127" width="1.85546875" style="124" customWidth="1"/>
    <col min="16128" max="16128" width="28.140625" style="124" customWidth="1"/>
    <col min="16129" max="16130" width="52.28515625" style="124" customWidth="1"/>
    <col min="16131" max="16132" width="29" style="124" customWidth="1"/>
    <col min="16133" max="16133" width="87" style="124" customWidth="1"/>
    <col min="16134" max="16134" width="64.85546875" style="124" customWidth="1"/>
    <col min="16135" max="16135" width="47" style="124" customWidth="1"/>
    <col min="16136" max="16136" width="30.7109375" style="124" customWidth="1"/>
    <col min="16137" max="16137" width="30.140625" style="124" customWidth="1"/>
    <col min="16138" max="16138" width="29.85546875" style="124" customWidth="1"/>
    <col min="16139" max="16139" width="23.28515625" style="124" customWidth="1"/>
    <col min="16140" max="16140" width="31.42578125" style="124" customWidth="1"/>
    <col min="16141" max="16141" width="28.42578125" style="124" customWidth="1"/>
    <col min="16142" max="16142" width="33.7109375" style="124" customWidth="1"/>
    <col min="16143" max="16143" width="22.5703125" style="124" customWidth="1"/>
    <col min="16144" max="16144" width="17.5703125" style="124" customWidth="1"/>
    <col min="16145" max="16145" width="22.7109375" style="124" customWidth="1"/>
    <col min="16146" max="16146" width="21.42578125" style="124" customWidth="1"/>
    <col min="16147" max="16147" width="22" style="124" customWidth="1"/>
    <col min="16148" max="16148" width="20.28515625" style="124" customWidth="1"/>
    <col min="16149" max="16149" width="33.42578125" style="124" customWidth="1"/>
    <col min="16150" max="16150" width="25.42578125" style="124" customWidth="1"/>
    <col min="16151" max="16151" width="23" style="124" customWidth="1"/>
    <col min="16152" max="16152" width="18.28515625" style="124" customWidth="1"/>
    <col min="16153" max="16153" width="21.5703125" style="124" customWidth="1"/>
    <col min="16154" max="16154" width="15" style="124" customWidth="1"/>
    <col min="16155" max="16155" width="24.5703125" style="124" customWidth="1"/>
    <col min="16156" max="16156" width="15.5703125" style="124" customWidth="1"/>
    <col min="16157" max="16157" width="24.42578125" style="124" customWidth="1"/>
    <col min="16158" max="16158" width="17.5703125" style="124" customWidth="1"/>
    <col min="16159" max="16159" width="22.28515625" style="124" customWidth="1"/>
    <col min="16160" max="16160" width="26.7109375" style="124" customWidth="1"/>
    <col min="16161" max="16161" width="23.5703125" style="124" customWidth="1"/>
    <col min="16162" max="16162" width="22.7109375" style="124" customWidth="1"/>
    <col min="16163" max="16163" width="26.140625" style="124" customWidth="1"/>
    <col min="16164" max="16165" width="22.5703125" style="124" customWidth="1"/>
    <col min="16166" max="16166" width="26.5703125" style="124" customWidth="1"/>
    <col min="16167" max="16169" width="48.42578125" style="124" customWidth="1"/>
    <col min="16170" max="16178" width="79.85546875" style="124" customWidth="1"/>
    <col min="16179" max="16183" width="11.42578125" style="124"/>
    <col min="16184" max="16184" width="12.7109375" style="124" bestFit="1" customWidth="1"/>
    <col min="16185" max="16185" width="11.42578125" style="124"/>
    <col min="16186" max="16192" width="11.42578125" style="124" customWidth="1"/>
    <col min="16193" max="16193" width="0" style="124" hidden="1" customWidth="1"/>
    <col min="16194" max="16384" width="11.42578125" style="124"/>
  </cols>
  <sheetData>
    <row r="1" spans="1:63" ht="62.25" hidden="1" thickBot="1" x14ac:dyDescent="0.25">
      <c r="AU1" s="128"/>
      <c r="AV1" s="128"/>
      <c r="AW1" s="128"/>
      <c r="AX1" s="128"/>
    </row>
    <row r="2" spans="1:63" ht="62.25" hidden="1" thickBot="1" x14ac:dyDescent="0.25">
      <c r="B2" s="130">
        <f ca="1">TODAY()</f>
        <v>45686</v>
      </c>
      <c r="AU2" s="131"/>
      <c r="AV2" s="131"/>
      <c r="AW2" s="131"/>
      <c r="AX2" s="131"/>
    </row>
    <row r="3" spans="1:63" ht="62.25" hidden="1" thickBot="1" x14ac:dyDescent="0.25">
      <c r="AU3" s="131"/>
      <c r="AV3" s="131"/>
      <c r="AW3" s="131"/>
      <c r="AX3" s="131"/>
    </row>
    <row r="4" spans="1:63" ht="62.25" hidden="1" thickBot="1" x14ac:dyDescent="0.25">
      <c r="AU4" s="132"/>
      <c r="AV4" s="132"/>
      <c r="AW4" s="132"/>
      <c r="AX4" s="132"/>
    </row>
    <row r="5" spans="1:63" ht="13.5" hidden="1" thickBot="1" x14ac:dyDescent="0.25"/>
    <row r="6" spans="1:63" ht="6" customHeight="1" x14ac:dyDescent="0.65">
      <c r="A6" s="133" t="s">
        <v>113</v>
      </c>
      <c r="B6" s="134"/>
      <c r="C6" s="134"/>
      <c r="D6" s="134"/>
      <c r="E6" s="135"/>
      <c r="F6" s="136"/>
      <c r="G6" s="137"/>
      <c r="H6" s="136"/>
      <c r="I6" s="138"/>
      <c r="J6" s="138"/>
      <c r="K6" s="136"/>
      <c r="L6" s="135"/>
      <c r="M6" s="135"/>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row>
    <row r="7" spans="1:63" ht="58.5" customHeight="1" x14ac:dyDescent="0.65">
      <c r="A7" s="139"/>
      <c r="B7" s="134"/>
      <c r="C7" s="134"/>
      <c r="D7" s="134"/>
      <c r="E7" s="135"/>
      <c r="F7" s="136"/>
      <c r="G7" s="137"/>
      <c r="H7" s="136"/>
      <c r="I7" s="138"/>
      <c r="J7" s="138"/>
      <c r="K7" s="136"/>
      <c r="L7" s="135"/>
      <c r="M7" s="135"/>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row>
    <row r="8" spans="1:63" ht="25.5" customHeight="1" x14ac:dyDescent="0.35">
      <c r="A8" s="140" t="s">
        <v>114</v>
      </c>
      <c r="E8" s="141" t="s">
        <v>0</v>
      </c>
      <c r="F8" s="468"/>
      <c r="G8" s="468"/>
      <c r="H8" s="468"/>
      <c r="I8" s="142"/>
      <c r="J8" s="142"/>
      <c r="K8" s="143" t="s">
        <v>1</v>
      </c>
      <c r="L8" s="144">
        <v>2023</v>
      </c>
      <c r="M8" s="460"/>
      <c r="N8" s="460"/>
      <c r="O8" s="460"/>
      <c r="AN8" s="145"/>
      <c r="AO8" s="126"/>
      <c r="AP8" s="126"/>
      <c r="AQ8" s="126"/>
      <c r="AU8" s="129"/>
      <c r="AV8" s="129"/>
      <c r="AW8" s="129"/>
      <c r="AX8" s="129"/>
      <c r="AY8" s="129"/>
      <c r="AZ8" s="129"/>
      <c r="BA8" s="129"/>
      <c r="BB8" s="129"/>
      <c r="BD8" s="124"/>
      <c r="BE8" s="124"/>
      <c r="BF8" s="124"/>
      <c r="BG8" s="124"/>
      <c r="BH8" s="124"/>
      <c r="BI8" s="124"/>
      <c r="BJ8" s="124"/>
      <c r="BK8" s="124"/>
    </row>
    <row r="9" spans="1:63" ht="20.25" hidden="1" customHeight="1" x14ac:dyDescent="0.35">
      <c r="A9" s="146" t="s">
        <v>115</v>
      </c>
      <c r="B9" s="130"/>
      <c r="E9" s="141" t="s">
        <v>3</v>
      </c>
      <c r="F9" s="473" t="s">
        <v>116</v>
      </c>
      <c r="G9" s="473"/>
      <c r="H9" s="473"/>
      <c r="I9" s="142"/>
      <c r="J9" s="142"/>
      <c r="K9" s="143" t="s">
        <v>4</v>
      </c>
      <c r="L9" s="144"/>
      <c r="M9" s="460" t="s">
        <v>460</v>
      </c>
      <c r="N9" s="460"/>
      <c r="O9" s="460"/>
      <c r="P9" s="459" t="s">
        <v>5</v>
      </c>
      <c r="Q9" s="459"/>
      <c r="R9" s="459"/>
      <c r="S9" s="460"/>
      <c r="T9" s="460"/>
      <c r="U9" s="460"/>
      <c r="V9" s="460"/>
      <c r="W9" s="460"/>
      <c r="X9" s="147"/>
      <c r="AU9" s="148"/>
      <c r="AV9" s="148"/>
      <c r="AW9" s="148"/>
      <c r="AX9" s="148"/>
    </row>
    <row r="10" spans="1:63" ht="6.75" customHeight="1" x14ac:dyDescent="0.2">
      <c r="A10" s="149"/>
      <c r="B10" s="130"/>
      <c r="E10" s="150"/>
      <c r="F10" s="151"/>
      <c r="G10" s="152"/>
      <c r="H10" s="153"/>
      <c r="I10" s="154"/>
      <c r="J10" s="154"/>
      <c r="K10" s="155"/>
      <c r="L10" s="156"/>
      <c r="M10" s="157"/>
      <c r="N10" s="150"/>
      <c r="O10" s="157"/>
      <c r="P10" s="158"/>
      <c r="Q10" s="158"/>
      <c r="R10" s="157"/>
      <c r="AU10" s="159"/>
      <c r="AV10" s="160"/>
      <c r="AW10" s="160"/>
      <c r="AX10" s="160"/>
    </row>
    <row r="11" spans="1:63" ht="83.25" customHeight="1" thickBot="1" x14ac:dyDescent="0.25">
      <c r="A11" s="161" t="s">
        <v>117</v>
      </c>
      <c r="E11" s="469" t="s">
        <v>118</v>
      </c>
      <c r="F11" s="470"/>
      <c r="G11" s="447" t="s">
        <v>119</v>
      </c>
      <c r="H11" s="461" t="s">
        <v>6</v>
      </c>
      <c r="I11" s="462" t="s">
        <v>120</v>
      </c>
      <c r="J11" s="461" t="s">
        <v>121</v>
      </c>
      <c r="K11" s="464" t="s">
        <v>10</v>
      </c>
      <c r="L11" s="461" t="s">
        <v>11</v>
      </c>
      <c r="M11" s="447" t="s">
        <v>122</v>
      </c>
      <c r="N11" s="447" t="s">
        <v>123</v>
      </c>
      <c r="O11" s="466" t="s">
        <v>124</v>
      </c>
      <c r="P11" s="466" t="s">
        <v>484</v>
      </c>
      <c r="Q11" s="447" t="s">
        <v>126</v>
      </c>
      <c r="R11" s="447" t="s">
        <v>220</v>
      </c>
      <c r="S11" s="447" t="s">
        <v>221</v>
      </c>
      <c r="T11" s="445" t="s">
        <v>127</v>
      </c>
      <c r="U11" s="448"/>
      <c r="V11" s="448"/>
      <c r="W11" s="448"/>
      <c r="X11" s="448"/>
      <c r="Y11" s="448"/>
      <c r="Z11" s="448"/>
      <c r="AA11" s="446"/>
      <c r="AB11" s="315"/>
      <c r="AC11" s="454" t="s">
        <v>128</v>
      </c>
      <c r="AD11" s="457"/>
      <c r="AE11" s="457"/>
      <c r="AF11" s="457"/>
      <c r="AG11" s="457"/>
      <c r="AH11" s="457"/>
      <c r="AI11" s="457"/>
      <c r="AJ11" s="455"/>
      <c r="AK11" s="314"/>
      <c r="AL11" s="458" t="s">
        <v>129</v>
      </c>
      <c r="AM11" s="458"/>
      <c r="AN11" s="458"/>
      <c r="AO11" s="458"/>
      <c r="AP11" s="456" t="s">
        <v>130</v>
      </c>
      <c r="AQ11" s="456"/>
      <c r="AR11" s="456"/>
      <c r="AS11" s="456"/>
      <c r="AT11" s="449" t="s">
        <v>131</v>
      </c>
      <c r="AU11" s="450" t="s">
        <v>485</v>
      </c>
      <c r="AV11" s="451"/>
      <c r="AW11" s="452" t="s">
        <v>486</v>
      </c>
      <c r="AX11" s="453"/>
      <c r="BB11" s="129"/>
      <c r="BK11" s="124"/>
    </row>
    <row r="12" spans="1:63" ht="41.25" customHeight="1" x14ac:dyDescent="0.2">
      <c r="E12" s="471"/>
      <c r="F12" s="472"/>
      <c r="G12" s="447"/>
      <c r="H12" s="461"/>
      <c r="I12" s="463"/>
      <c r="J12" s="461"/>
      <c r="K12" s="465"/>
      <c r="L12" s="461"/>
      <c r="M12" s="447"/>
      <c r="N12" s="447"/>
      <c r="O12" s="467"/>
      <c r="P12" s="467"/>
      <c r="Q12" s="447"/>
      <c r="R12" s="447"/>
      <c r="S12" s="447"/>
      <c r="T12" s="445" t="s">
        <v>17</v>
      </c>
      <c r="U12" s="446"/>
      <c r="V12" s="445" t="s">
        <v>18</v>
      </c>
      <c r="W12" s="446"/>
      <c r="X12" s="445" t="s">
        <v>19</v>
      </c>
      <c r="Y12" s="446"/>
      <c r="Z12" s="445" t="s">
        <v>20</v>
      </c>
      <c r="AA12" s="446"/>
      <c r="AB12" s="321"/>
      <c r="AC12" s="454" t="s">
        <v>17</v>
      </c>
      <c r="AD12" s="455"/>
      <c r="AE12" s="454" t="s">
        <v>18</v>
      </c>
      <c r="AF12" s="455"/>
      <c r="AG12" s="454" t="s">
        <v>19</v>
      </c>
      <c r="AH12" s="455"/>
      <c r="AI12" s="454" t="s">
        <v>20</v>
      </c>
      <c r="AJ12" s="455"/>
      <c r="AK12" s="316"/>
      <c r="AL12" s="162" t="s">
        <v>17</v>
      </c>
      <c r="AM12" s="162" t="s">
        <v>18</v>
      </c>
      <c r="AN12" s="162" t="s">
        <v>19</v>
      </c>
      <c r="AO12" s="162" t="s">
        <v>20</v>
      </c>
      <c r="AP12" s="163" t="s">
        <v>17</v>
      </c>
      <c r="AQ12" s="163" t="s">
        <v>18</v>
      </c>
      <c r="AR12" s="163" t="s">
        <v>19</v>
      </c>
      <c r="AS12" s="163" t="s">
        <v>20</v>
      </c>
      <c r="AT12" s="449"/>
      <c r="AU12" s="164" t="s">
        <v>136</v>
      </c>
      <c r="AV12" s="165" t="s">
        <v>137</v>
      </c>
      <c r="AW12" s="164" t="s">
        <v>136</v>
      </c>
      <c r="AX12" s="165" t="s">
        <v>137</v>
      </c>
      <c r="BB12" s="129"/>
      <c r="BK12" s="124"/>
    </row>
    <row r="13" spans="1:63" ht="6" customHeight="1" x14ac:dyDescent="0.2">
      <c r="AU13" s="160"/>
      <c r="AV13" s="160"/>
      <c r="AW13" s="160"/>
      <c r="AX13" s="160"/>
      <c r="BB13" s="129"/>
      <c r="BK13" s="124"/>
    </row>
    <row r="14" spans="1:63" ht="41.25" customHeight="1" x14ac:dyDescent="0.2">
      <c r="E14" s="166" t="str">
        <f>+PEI!B9</f>
        <v>1. COLABORADORES - CLIENTES</v>
      </c>
      <c r="F14" s="167"/>
      <c r="G14" s="168"/>
      <c r="H14" s="168"/>
      <c r="I14" s="169"/>
      <c r="J14" s="169"/>
      <c r="K14" s="168"/>
      <c r="L14" s="168"/>
      <c r="M14" s="168"/>
      <c r="N14" s="168"/>
      <c r="O14" s="168"/>
      <c r="P14" s="168"/>
      <c r="Q14" s="168"/>
      <c r="R14" s="168" t="s">
        <v>138</v>
      </c>
      <c r="S14" s="168"/>
      <c r="T14" s="170">
        <f>AVERAGE(U20)</f>
        <v>0</v>
      </c>
      <c r="U14" s="170"/>
      <c r="V14" s="170">
        <f>AVERAGE(W20)</f>
        <v>0</v>
      </c>
      <c r="W14" s="170"/>
      <c r="X14" s="170">
        <f>AVERAGE(Y20)</f>
        <v>0.5</v>
      </c>
      <c r="Y14" s="170"/>
      <c r="Z14" s="170">
        <f>AVERAGE(AA20)</f>
        <v>0.5</v>
      </c>
      <c r="AA14" s="168"/>
      <c r="AB14" s="317"/>
      <c r="AC14" s="171">
        <f>AVERAGE(AD20)</f>
        <v>0</v>
      </c>
      <c r="AD14" s="171"/>
      <c r="AE14" s="171">
        <f>AVERAGE(AF20)</f>
        <v>0</v>
      </c>
      <c r="AF14" s="171"/>
      <c r="AG14" s="171">
        <f>AVERAGE(AH20)</f>
        <v>0</v>
      </c>
      <c r="AH14" s="171"/>
      <c r="AI14" s="171">
        <f>AVERAGE(AJ20)</f>
        <v>0.4</v>
      </c>
      <c r="AJ14" s="171"/>
      <c r="AK14" s="319"/>
      <c r="AL14" s="172">
        <f t="shared" ref="AL14:AL19" si="0">AC14-T14</f>
        <v>0</v>
      </c>
      <c r="AM14" s="172">
        <f t="shared" ref="AM14:AM19" si="1">AE14-V14</f>
        <v>0</v>
      </c>
      <c r="AN14" s="172">
        <f t="shared" ref="AN14:AN19" si="2">AG14-X14</f>
        <v>-0.5</v>
      </c>
      <c r="AO14" s="172">
        <f t="shared" ref="AO14:AO19" si="3">AI14-Z14</f>
        <v>-9.9999999999999978E-2</v>
      </c>
      <c r="AP14" s="172">
        <f t="shared" ref="AP14:AP19" si="4">SUM(AL14)</f>
        <v>0</v>
      </c>
      <c r="AQ14" s="172">
        <f t="shared" ref="AQ14:AQ19" si="5">SUM(AL14,AM14)</f>
        <v>0</v>
      </c>
      <c r="AR14" s="172">
        <f t="shared" ref="AR14:AR19" si="6">SUM(AL14:AN14)</f>
        <v>-0.5</v>
      </c>
      <c r="AS14" s="172">
        <f t="shared" ref="AS14:AS19" si="7">SUM(AL14:AO14)</f>
        <v>-0.6</v>
      </c>
      <c r="AT14" s="173"/>
      <c r="AU14" s="165"/>
      <c r="AV14" s="165"/>
      <c r="AW14" s="165"/>
      <c r="AX14" s="165"/>
      <c r="BB14" s="129"/>
      <c r="BK14" s="124"/>
    </row>
    <row r="15" spans="1:63" ht="60.75" customHeight="1" x14ac:dyDescent="0.2">
      <c r="E15" s="443" t="str">
        <f>+PEI!B11</f>
        <v>1.1</v>
      </c>
      <c r="F15" s="443" t="str">
        <f>+PEI!C11</f>
        <v>Mejorar el clima organizacional.</v>
      </c>
      <c r="G15" s="443" t="str">
        <f>+PEI!D11</f>
        <v>Mejora en el %%  en clima organizacional referenciado a BP´s</v>
      </c>
      <c r="H15" s="174" t="str">
        <f>+PEI!F11</f>
        <v>E-CC-1.1.1</v>
      </c>
      <c r="I15" s="175">
        <f>+PEI!G11</f>
        <v>0.05</v>
      </c>
      <c r="J15" s="176" t="str">
        <f>+PEI!H11</f>
        <v>Realizar diagnostico de clima organizacional</v>
      </c>
      <c r="K15" s="176" t="str">
        <f>+PEI!I11</f>
        <v>Ejecutar Diagnóstico / Diagnóstico Definido</v>
      </c>
      <c r="L15" s="177" t="str">
        <f>+PEI!J11</f>
        <v>100%</v>
      </c>
      <c r="M15" s="178">
        <v>45098</v>
      </c>
      <c r="N15" s="178">
        <v>45280</v>
      </c>
      <c r="O15" s="177">
        <f t="shared" ref="O15:O19" si="8">IF(OR(M15="",N15=""),"",N15-M15)</f>
        <v>182</v>
      </c>
      <c r="P15" s="179">
        <f t="shared" ref="P15:P19" ca="1" si="9">IF(OR(M15="",N15=""),"",N15-TODAY())</f>
        <v>-406</v>
      </c>
      <c r="Q15" s="180"/>
      <c r="R15" s="181" t="str">
        <f ca="1">IF(O15="","",(IF(AND(P15&gt;0,BE15&lt;100%),"Pendiente",IF(AND(P15&gt;0,BE15=100%),"Finalizada",IF(AND(P15&lt;0,BE15=100%),"Finalizada","Pendiente")))))</f>
        <v>Pendiente</v>
      </c>
      <c r="S15" s="181">
        <f t="shared" ref="S15:S19" ca="1" si="10">IF((OR(M15="",N15="")),"",IF(R15="Finalizada","Finalizada",(N15-$B$2)))</f>
        <v>-406</v>
      </c>
      <c r="T15" s="175">
        <f>+PEI!K11</f>
        <v>0</v>
      </c>
      <c r="U15" s="175">
        <f t="shared" ref="U15:U19" si="11">T15*I15</f>
        <v>0</v>
      </c>
      <c r="V15" s="175">
        <f>+PEI!L11</f>
        <v>0</v>
      </c>
      <c r="W15" s="175">
        <f t="shared" ref="W15:W19" si="12">V15*I15</f>
        <v>0</v>
      </c>
      <c r="X15" s="175">
        <f>+PEI!M11</f>
        <v>0.5</v>
      </c>
      <c r="Y15" s="175">
        <f>X15*I15</f>
        <v>2.5000000000000001E-2</v>
      </c>
      <c r="Z15" s="175">
        <f>+PEI!N11</f>
        <v>0.5</v>
      </c>
      <c r="AA15" s="175">
        <f>Z15*I15</f>
        <v>2.5000000000000001E-2</v>
      </c>
      <c r="AB15" s="175"/>
      <c r="AC15" s="182">
        <v>0</v>
      </c>
      <c r="AD15" s="183">
        <f>AC15*I15</f>
        <v>0</v>
      </c>
      <c r="AE15" s="182">
        <v>0</v>
      </c>
      <c r="AF15" s="183">
        <f>AE15*I15</f>
        <v>0</v>
      </c>
      <c r="AG15" s="182">
        <v>0</v>
      </c>
      <c r="AH15" s="183">
        <f>AG15*I15</f>
        <v>0</v>
      </c>
      <c r="AI15" s="182">
        <v>1</v>
      </c>
      <c r="AJ15" s="183">
        <f>AI15*I15</f>
        <v>0.05</v>
      </c>
      <c r="AK15" s="183"/>
      <c r="AL15" s="184">
        <f t="shared" si="0"/>
        <v>0</v>
      </c>
      <c r="AM15" s="184">
        <f t="shared" si="1"/>
        <v>0</v>
      </c>
      <c r="AN15" s="184">
        <f t="shared" si="2"/>
        <v>-0.5</v>
      </c>
      <c r="AO15" s="184">
        <f t="shared" si="3"/>
        <v>0.5</v>
      </c>
      <c r="AP15" s="185">
        <f t="shared" si="4"/>
        <v>0</v>
      </c>
      <c r="AQ15" s="185">
        <f t="shared" si="5"/>
        <v>0</v>
      </c>
      <c r="AR15" s="185">
        <f t="shared" si="6"/>
        <v>-0.5</v>
      </c>
      <c r="AS15" s="185">
        <f t="shared" si="7"/>
        <v>0</v>
      </c>
      <c r="AT15" s="175">
        <f t="shared" ref="AT15:AT19" si="13">SUM(AC15,AE15,AG15,AI15)</f>
        <v>1</v>
      </c>
      <c r="AU15" s="187"/>
      <c r="AV15" s="187"/>
      <c r="AW15" s="187" t="s">
        <v>736</v>
      </c>
      <c r="AX15" s="187" t="s">
        <v>737</v>
      </c>
      <c r="BB15" s="129"/>
      <c r="BK15" s="124"/>
    </row>
    <row r="16" spans="1:63" ht="60.75" customHeight="1" x14ac:dyDescent="0.2">
      <c r="E16" s="443"/>
      <c r="F16" s="443"/>
      <c r="G16" s="443"/>
      <c r="H16" s="174" t="str">
        <f>+PEI!F12</f>
        <v>E-CC-1.1.2</v>
      </c>
      <c r="I16" s="175">
        <f>+PEI!G12</f>
        <v>0.1</v>
      </c>
      <c r="J16" s="176" t="str">
        <f>+PEI!H12</f>
        <v>Formular plan de mejora del Clima Organizacional.</v>
      </c>
      <c r="K16" s="176" t="str">
        <f>+PEI!I12</f>
        <v>Ejecutar Plan de Mejora / Plan de Mejora  Definido</v>
      </c>
      <c r="L16" s="177" t="str">
        <f>+PEI!J12</f>
        <v>100%</v>
      </c>
      <c r="M16" s="178">
        <v>45098</v>
      </c>
      <c r="N16" s="178">
        <v>45280</v>
      </c>
      <c r="O16" s="177">
        <f t="shared" si="8"/>
        <v>182</v>
      </c>
      <c r="P16" s="179">
        <f t="shared" ca="1" si="9"/>
        <v>-406</v>
      </c>
      <c r="Q16" s="180"/>
      <c r="R16" s="181" t="str">
        <f ca="1">IF(O16="","",(IF(AND(P16&gt;0,BE16&lt;100%),"Pendiente",IF(AND(P16&gt;0,BE16=100%),"Finalizada",IF(AND(P16&lt;0,BE16=100%),"Finalizada","Pendiente")))))</f>
        <v>Pendiente</v>
      </c>
      <c r="S16" s="181">
        <f t="shared" ca="1" si="10"/>
        <v>-406</v>
      </c>
      <c r="T16" s="175">
        <f>+PEI!K12</f>
        <v>0</v>
      </c>
      <c r="U16" s="175">
        <f t="shared" si="11"/>
        <v>0</v>
      </c>
      <c r="V16" s="175">
        <f>+PEI!L12</f>
        <v>0</v>
      </c>
      <c r="W16" s="175">
        <f t="shared" si="12"/>
        <v>0</v>
      </c>
      <c r="X16" s="175">
        <f>+PEI!M12</f>
        <v>0.5</v>
      </c>
      <c r="Y16" s="175">
        <f>X16*I16</f>
        <v>0.05</v>
      </c>
      <c r="Z16" s="175">
        <f>+PEI!N12</f>
        <v>0.5</v>
      </c>
      <c r="AA16" s="175">
        <f>Z16*I16</f>
        <v>0.05</v>
      </c>
      <c r="AB16" s="175"/>
      <c r="AC16" s="182">
        <v>0</v>
      </c>
      <c r="AD16" s="183">
        <f>AC16*I16</f>
        <v>0</v>
      </c>
      <c r="AE16" s="182">
        <v>0</v>
      </c>
      <c r="AF16" s="183">
        <f>AE16*I16</f>
        <v>0</v>
      </c>
      <c r="AG16" s="182">
        <v>0</v>
      </c>
      <c r="AH16" s="183">
        <f>AG16*I16</f>
        <v>0</v>
      </c>
      <c r="AI16" s="182">
        <v>0.5</v>
      </c>
      <c r="AJ16" s="183">
        <f>AI16*I16</f>
        <v>0.05</v>
      </c>
      <c r="AK16" s="183"/>
      <c r="AL16" s="184">
        <f t="shared" si="0"/>
        <v>0</v>
      </c>
      <c r="AM16" s="184">
        <f t="shared" si="1"/>
        <v>0</v>
      </c>
      <c r="AN16" s="184">
        <f t="shared" si="2"/>
        <v>-0.5</v>
      </c>
      <c r="AO16" s="184">
        <f t="shared" si="3"/>
        <v>0</v>
      </c>
      <c r="AP16" s="185">
        <f t="shared" si="4"/>
        <v>0</v>
      </c>
      <c r="AQ16" s="185">
        <f t="shared" si="5"/>
        <v>0</v>
      </c>
      <c r="AR16" s="185">
        <f t="shared" si="6"/>
        <v>-0.5</v>
      </c>
      <c r="AS16" s="185">
        <f t="shared" si="7"/>
        <v>-0.5</v>
      </c>
      <c r="AT16" s="175">
        <f t="shared" si="13"/>
        <v>0.5</v>
      </c>
      <c r="AU16" s="187"/>
      <c r="AV16" s="187"/>
      <c r="AW16" s="187" t="s">
        <v>738</v>
      </c>
      <c r="AX16" s="187" t="s">
        <v>739</v>
      </c>
      <c r="BB16" s="129"/>
      <c r="BK16" s="124"/>
    </row>
    <row r="17" spans="5:63" ht="60.75" customHeight="1" x14ac:dyDescent="0.2">
      <c r="E17" s="443"/>
      <c r="F17" s="443"/>
      <c r="G17" s="443"/>
      <c r="H17" s="174" t="str">
        <f>+PEI!F13</f>
        <v>E-CC-1.1.3</v>
      </c>
      <c r="I17" s="175">
        <f>+PEI!G13</f>
        <v>0.1</v>
      </c>
      <c r="J17" s="176" t="str">
        <f>+PEI!H13</f>
        <v>Evaluar resultados del Clima Organizacional.</v>
      </c>
      <c r="K17" s="176" t="str">
        <f>+PEI!I13</f>
        <v>Ejecutar Diagnóstico / Diagnóstico Definido</v>
      </c>
      <c r="L17" s="177" t="str">
        <f>+PEI!J13</f>
        <v>100%</v>
      </c>
      <c r="M17" s="178">
        <v>45098</v>
      </c>
      <c r="N17" s="178">
        <v>45280</v>
      </c>
      <c r="O17" s="177">
        <f t="shared" si="8"/>
        <v>182</v>
      </c>
      <c r="P17" s="179">
        <f t="shared" ca="1" si="9"/>
        <v>-406</v>
      </c>
      <c r="Q17" s="180"/>
      <c r="R17" s="181" t="str">
        <f ca="1">IF(O17="","",(IF(AND(P17&gt;0,BE17&lt;100%),"Pendiente",IF(AND(P17&gt;0,BE17=100%),"Finalizada",IF(AND(P17&lt;0,BE17=100%),"Finalizada","Pendiente")))))</f>
        <v>Pendiente</v>
      </c>
      <c r="S17" s="181">
        <f t="shared" ca="1" si="10"/>
        <v>-406</v>
      </c>
      <c r="T17" s="175">
        <f>+PEI!K13</f>
        <v>0</v>
      </c>
      <c r="U17" s="175">
        <f t="shared" si="11"/>
        <v>0</v>
      </c>
      <c r="V17" s="175">
        <f>+PEI!L13</f>
        <v>0</v>
      </c>
      <c r="W17" s="175">
        <f t="shared" si="12"/>
        <v>0</v>
      </c>
      <c r="X17" s="175">
        <f>+PEI!M13</f>
        <v>0.5</v>
      </c>
      <c r="Y17" s="175">
        <f>X17*I17</f>
        <v>0.05</v>
      </c>
      <c r="Z17" s="175">
        <f>+PEI!N13</f>
        <v>0.5</v>
      </c>
      <c r="AA17" s="175">
        <f>Z17*I17</f>
        <v>0.05</v>
      </c>
      <c r="AB17" s="175"/>
      <c r="AC17" s="182">
        <v>0</v>
      </c>
      <c r="AD17" s="183">
        <f>AC17*I17</f>
        <v>0</v>
      </c>
      <c r="AE17" s="182">
        <v>0</v>
      </c>
      <c r="AF17" s="183">
        <f>AE17*I17</f>
        <v>0</v>
      </c>
      <c r="AG17" s="182">
        <v>0</v>
      </c>
      <c r="AH17" s="183">
        <f>AG17*I17</f>
        <v>0</v>
      </c>
      <c r="AI17" s="182">
        <v>0</v>
      </c>
      <c r="AJ17" s="183">
        <f>AI17*I17</f>
        <v>0</v>
      </c>
      <c r="AK17" s="183"/>
      <c r="AL17" s="184">
        <f t="shared" si="0"/>
        <v>0</v>
      </c>
      <c r="AM17" s="184">
        <f t="shared" si="1"/>
        <v>0</v>
      </c>
      <c r="AN17" s="184">
        <f t="shared" si="2"/>
        <v>-0.5</v>
      </c>
      <c r="AO17" s="184">
        <f t="shared" si="3"/>
        <v>-0.5</v>
      </c>
      <c r="AP17" s="185">
        <f t="shared" si="4"/>
        <v>0</v>
      </c>
      <c r="AQ17" s="185">
        <f t="shared" si="5"/>
        <v>0</v>
      </c>
      <c r="AR17" s="185">
        <f t="shared" si="6"/>
        <v>-0.5</v>
      </c>
      <c r="AS17" s="185">
        <f t="shared" si="7"/>
        <v>-1</v>
      </c>
      <c r="AT17" s="175">
        <f t="shared" si="13"/>
        <v>0</v>
      </c>
      <c r="AU17" s="187"/>
      <c r="AV17" s="187"/>
      <c r="AW17" s="187"/>
      <c r="AX17" s="187" t="s">
        <v>739</v>
      </c>
      <c r="BB17" s="129"/>
      <c r="BK17" s="124"/>
    </row>
    <row r="18" spans="5:63" ht="60.75" hidden="1" customHeight="1" x14ac:dyDescent="0.2">
      <c r="E18" s="443"/>
      <c r="F18" s="443"/>
      <c r="G18" s="443"/>
      <c r="H18" s="188"/>
      <c r="I18" s="175"/>
      <c r="J18" s="189"/>
      <c r="K18" s="176"/>
      <c r="L18" s="177"/>
      <c r="M18" s="178"/>
      <c r="N18" s="178"/>
      <c r="O18" s="177" t="str">
        <f t="shared" si="8"/>
        <v/>
      </c>
      <c r="P18" s="179" t="str">
        <f t="shared" ca="1" si="9"/>
        <v/>
      </c>
      <c r="Q18" s="180"/>
      <c r="R18" s="181" t="str">
        <f>IF(O18="","",(IF(AND(P18&gt;0,AT18&lt;100%),"Pendiente",IF(AND(P18&gt;0,AT18=100%),"Finalizada",IF(AND(P18&lt;0,AT18=100%),"Finalizada","Pendiente")))))</f>
        <v/>
      </c>
      <c r="S18" s="181" t="str">
        <f t="shared" si="10"/>
        <v/>
      </c>
      <c r="T18" s="175"/>
      <c r="U18" s="175">
        <f t="shared" si="11"/>
        <v>0</v>
      </c>
      <c r="V18" s="175">
        <f>+PEI!L14</f>
        <v>0</v>
      </c>
      <c r="W18" s="175">
        <f t="shared" si="12"/>
        <v>0</v>
      </c>
      <c r="X18" s="175">
        <f>+PEI!M14</f>
        <v>0</v>
      </c>
      <c r="Y18" s="175">
        <f>X18*I18</f>
        <v>0</v>
      </c>
      <c r="Z18" s="175">
        <f>+PEI!N14</f>
        <v>0</v>
      </c>
      <c r="AA18" s="175">
        <f>Z18*I18</f>
        <v>0</v>
      </c>
      <c r="AB18" s="175"/>
      <c r="AC18" s="182"/>
      <c r="AD18" s="183">
        <f>AC18*I18</f>
        <v>0</v>
      </c>
      <c r="AE18" s="182"/>
      <c r="AF18" s="183">
        <f>AE18*I18</f>
        <v>0</v>
      </c>
      <c r="AG18" s="182"/>
      <c r="AH18" s="183">
        <f>AG18*I18</f>
        <v>0</v>
      </c>
      <c r="AI18" s="182"/>
      <c r="AJ18" s="183">
        <f>AI18*I18</f>
        <v>0</v>
      </c>
      <c r="AK18" s="183"/>
      <c r="AL18" s="184">
        <f t="shared" si="0"/>
        <v>0</v>
      </c>
      <c r="AM18" s="184">
        <f t="shared" si="1"/>
        <v>0</v>
      </c>
      <c r="AN18" s="184">
        <f t="shared" si="2"/>
        <v>0</v>
      </c>
      <c r="AO18" s="184">
        <f t="shared" si="3"/>
        <v>0</v>
      </c>
      <c r="AP18" s="185">
        <f t="shared" si="4"/>
        <v>0</v>
      </c>
      <c r="AQ18" s="185">
        <f t="shared" si="5"/>
        <v>0</v>
      </c>
      <c r="AR18" s="185">
        <f t="shared" si="6"/>
        <v>0</v>
      </c>
      <c r="AS18" s="185">
        <f t="shared" si="7"/>
        <v>0</v>
      </c>
      <c r="AT18" s="175">
        <f t="shared" si="13"/>
        <v>0</v>
      </c>
      <c r="AU18" s="187"/>
      <c r="AV18" s="187"/>
      <c r="AW18" s="187"/>
      <c r="AX18" s="187"/>
      <c r="BB18" s="129"/>
      <c r="BK18" s="124"/>
    </row>
    <row r="19" spans="5:63" ht="60.75" hidden="1" customHeight="1" x14ac:dyDescent="0.2">
      <c r="E19" s="443"/>
      <c r="F19" s="443"/>
      <c r="G19" s="443"/>
      <c r="H19" s="188"/>
      <c r="I19" s="175"/>
      <c r="J19" s="189"/>
      <c r="K19" s="176"/>
      <c r="L19" s="177"/>
      <c r="M19" s="178"/>
      <c r="N19" s="178"/>
      <c r="O19" s="177" t="str">
        <f t="shared" si="8"/>
        <v/>
      </c>
      <c r="P19" s="179" t="str">
        <f t="shared" ca="1" si="9"/>
        <v/>
      </c>
      <c r="Q19" s="180"/>
      <c r="R19" s="181" t="str">
        <f>IF(O19="","",(IF(AND(P19&gt;0,AT19&lt;100%),"Pendiente",IF(AND(P19&gt;0,AT19=100%),"Finalizada",IF(AND(P19&lt;0,AT19=100%),"Finalizada","Pendiente")))))</f>
        <v/>
      </c>
      <c r="S19" s="181" t="str">
        <f t="shared" si="10"/>
        <v/>
      </c>
      <c r="T19" s="175"/>
      <c r="U19" s="175">
        <f t="shared" si="11"/>
        <v>0</v>
      </c>
      <c r="V19" s="175">
        <f>+PEI!L15</f>
        <v>0</v>
      </c>
      <c r="W19" s="175">
        <f t="shared" si="12"/>
        <v>0</v>
      </c>
      <c r="X19" s="175">
        <f>+PEI!M15</f>
        <v>0</v>
      </c>
      <c r="Y19" s="175">
        <f>X19*I19</f>
        <v>0</v>
      </c>
      <c r="Z19" s="175">
        <f>+PEI!N15</f>
        <v>0</v>
      </c>
      <c r="AA19" s="175">
        <f>Z19*I19</f>
        <v>0</v>
      </c>
      <c r="AB19" s="175"/>
      <c r="AC19" s="182"/>
      <c r="AD19" s="183">
        <f>AC19*I19</f>
        <v>0</v>
      </c>
      <c r="AE19" s="182"/>
      <c r="AF19" s="183">
        <f>AE19*I19</f>
        <v>0</v>
      </c>
      <c r="AG19" s="182"/>
      <c r="AH19" s="183">
        <f>AG19*I19</f>
        <v>0</v>
      </c>
      <c r="AI19" s="182"/>
      <c r="AJ19" s="183">
        <f>AI19*I19</f>
        <v>0</v>
      </c>
      <c r="AK19" s="183"/>
      <c r="AL19" s="184">
        <f t="shared" si="0"/>
        <v>0</v>
      </c>
      <c r="AM19" s="184">
        <f t="shared" si="1"/>
        <v>0</v>
      </c>
      <c r="AN19" s="184">
        <f t="shared" si="2"/>
        <v>0</v>
      </c>
      <c r="AO19" s="184">
        <f t="shared" si="3"/>
        <v>0</v>
      </c>
      <c r="AP19" s="185">
        <f t="shared" si="4"/>
        <v>0</v>
      </c>
      <c r="AQ19" s="185">
        <f t="shared" si="5"/>
        <v>0</v>
      </c>
      <c r="AR19" s="185">
        <f t="shared" si="6"/>
        <v>0</v>
      </c>
      <c r="AS19" s="185">
        <f t="shared" si="7"/>
        <v>0</v>
      </c>
      <c r="AT19" s="175">
        <f t="shared" si="13"/>
        <v>0</v>
      </c>
      <c r="AU19" s="187"/>
      <c r="AV19" s="187"/>
      <c r="AW19" s="187"/>
      <c r="AX19" s="187"/>
      <c r="BB19" s="129"/>
      <c r="BK19" s="124"/>
    </row>
    <row r="20" spans="5:63" ht="60.75" customHeight="1" x14ac:dyDescent="0.2">
      <c r="E20" s="443"/>
      <c r="F20" s="443"/>
      <c r="G20" s="168"/>
      <c r="H20" s="168"/>
      <c r="I20" s="169">
        <f>SUM(I15:I19)</f>
        <v>0.25</v>
      </c>
      <c r="J20" s="169"/>
      <c r="K20" s="168"/>
      <c r="L20" s="168"/>
      <c r="M20" s="168"/>
      <c r="N20" s="168"/>
      <c r="O20" s="168"/>
      <c r="P20" s="168"/>
      <c r="Q20" s="168"/>
      <c r="R20" s="168"/>
      <c r="S20" s="168" t="s">
        <v>139</v>
      </c>
      <c r="T20" s="168"/>
      <c r="U20" s="170">
        <f>SUM(U15:U19)/$I20</f>
        <v>0</v>
      </c>
      <c r="V20" s="170"/>
      <c r="W20" s="170">
        <f>SUM(W15:W19)/$I20</f>
        <v>0</v>
      </c>
      <c r="X20" s="170"/>
      <c r="Y20" s="170">
        <f>SUM(Y15:Y19)/I20</f>
        <v>0.5</v>
      </c>
      <c r="Z20" s="170"/>
      <c r="AA20" s="170">
        <f>SUM(AA15:AA19)/I20</f>
        <v>0.5</v>
      </c>
      <c r="AB20" s="318">
        <f>+Y20+AA20</f>
        <v>1</v>
      </c>
      <c r="AC20" s="168"/>
      <c r="AD20" s="171">
        <f>SUM(AD15:AD19)/$I20</f>
        <v>0</v>
      </c>
      <c r="AE20" s="168"/>
      <c r="AF20" s="171">
        <f>SUM(AF15:AF19)/$I20</f>
        <v>0</v>
      </c>
      <c r="AG20" s="168"/>
      <c r="AH20" s="169">
        <f>SUM(AH15:AH19)/$I20</f>
        <v>0</v>
      </c>
      <c r="AI20" s="168"/>
      <c r="AJ20" s="169">
        <f>SUM(AJ15:AJ19)/I20</f>
        <v>0.4</v>
      </c>
      <c r="AK20" s="320">
        <f>+AJ20+AH20</f>
        <v>0.4</v>
      </c>
      <c r="AL20" s="168"/>
      <c r="AM20" s="172">
        <f>AD20-U20</f>
        <v>0</v>
      </c>
      <c r="AN20" s="172">
        <f>AF20-W20</f>
        <v>0</v>
      </c>
      <c r="AO20" s="172">
        <f>AH20-Y20</f>
        <v>-0.5</v>
      </c>
      <c r="AP20" s="172">
        <f>AJ20-AA20</f>
        <v>-9.9999999999999978E-2</v>
      </c>
      <c r="AQ20" s="172">
        <f>SUM(AM20)</f>
        <v>0</v>
      </c>
      <c r="AR20" s="172">
        <f>SUM(AM20,AN20)</f>
        <v>0</v>
      </c>
      <c r="AS20" s="172">
        <f>SUM(AM20:AO20)</f>
        <v>-0.5</v>
      </c>
      <c r="AT20" s="172">
        <f>SUM(AM20:AP20)</f>
        <v>-0.6</v>
      </c>
      <c r="AU20" s="168"/>
      <c r="AV20" s="168"/>
      <c r="AW20" s="168"/>
      <c r="AX20" s="168"/>
    </row>
    <row r="21" spans="5:63" ht="60.75" hidden="1" customHeight="1" x14ac:dyDescent="0.2">
      <c r="E21" s="443"/>
      <c r="F21" s="443"/>
      <c r="G21" s="168" t="s">
        <v>28</v>
      </c>
      <c r="H21" s="168"/>
      <c r="I21" s="169"/>
      <c r="J21" s="169"/>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72"/>
      <c r="AN21" s="172"/>
      <c r="AO21" s="172"/>
      <c r="AP21" s="172"/>
      <c r="AQ21" s="172"/>
      <c r="AR21" s="172"/>
      <c r="AS21" s="172"/>
      <c r="AT21" s="172"/>
      <c r="AU21" s="168"/>
      <c r="AV21" s="168"/>
      <c r="AW21" s="168"/>
      <c r="AX21" s="168"/>
    </row>
    <row r="22" spans="5:63" ht="60.75" hidden="1" customHeight="1" x14ac:dyDescent="0.2">
      <c r="E22" s="443"/>
      <c r="F22" s="443"/>
      <c r="G22" s="442"/>
      <c r="H22" s="190" t="e">
        <f>+PEI!#REF!</f>
        <v>#REF!</v>
      </c>
      <c r="I22" s="191">
        <v>0</v>
      </c>
      <c r="J22" s="192" t="e">
        <f>+PEI!#REF!</f>
        <v>#REF!</v>
      </c>
      <c r="K22" s="193">
        <v>0</v>
      </c>
      <c r="L22" s="177">
        <v>0</v>
      </c>
      <c r="M22" s="178">
        <v>44958</v>
      </c>
      <c r="N22" s="178">
        <v>45280</v>
      </c>
      <c r="O22" s="177">
        <f>IF(OR(M22="",N22=""),"",N22-M22)</f>
        <v>322</v>
      </c>
      <c r="P22" s="179">
        <f ca="1">IF(OR(M22="",N22=""),"",N22-TODAY())</f>
        <v>-406</v>
      </c>
      <c r="Q22" s="180"/>
      <c r="R22" s="181" t="str">
        <f ca="1">IF(O22="","",(IF(AND(P22&gt;0,AT22&lt;100%),"Pendiente",IF(AND(P22&gt;0,AT22=100%),"Finalizada",IF(AND(P22&lt;0,AT22=100%),"Finalizada","Pendiente")))))</f>
        <v>Pendiente</v>
      </c>
      <c r="S22" s="181">
        <f ca="1">IF((OR(M22="",N22="")),"",IF(R22="Finalizada","Finalizada",(N22-$B$2)))</f>
        <v>-406</v>
      </c>
      <c r="T22" s="175" t="e">
        <f>+PEI!#REF!</f>
        <v>#REF!</v>
      </c>
      <c r="U22" s="175"/>
      <c r="V22" s="175" t="e">
        <f>+PEI!#REF!</f>
        <v>#REF!</v>
      </c>
      <c r="W22" s="175"/>
      <c r="X22" s="175" t="e">
        <f>+PEI!#REF!</f>
        <v>#REF!</v>
      </c>
      <c r="Y22" s="175"/>
      <c r="Z22" s="175" t="e">
        <f>+PEI!#REF!</f>
        <v>#REF!</v>
      </c>
      <c r="AA22" s="175"/>
      <c r="AB22" s="175"/>
      <c r="AC22" s="182">
        <v>0</v>
      </c>
      <c r="AD22" s="183">
        <f>AC22*I22</f>
        <v>0</v>
      </c>
      <c r="AE22" s="182">
        <v>0</v>
      </c>
      <c r="AF22" s="183">
        <f>AE22*I22</f>
        <v>0</v>
      </c>
      <c r="AG22" s="182"/>
      <c r="AH22" s="183">
        <f>AG22*M22</f>
        <v>0</v>
      </c>
      <c r="AI22" s="182"/>
      <c r="AJ22" s="183"/>
      <c r="AK22" s="183"/>
      <c r="AL22" s="184" t="e">
        <f t="shared" ref="AL22:AL32" si="14">AC22-T22</f>
        <v>#REF!</v>
      </c>
      <c r="AM22" s="184" t="e">
        <f t="shared" ref="AM22:AM32" si="15">AE22-V22</f>
        <v>#REF!</v>
      </c>
      <c r="AN22" s="184" t="e">
        <f t="shared" ref="AN22:AN32" si="16">AG22-X22</f>
        <v>#REF!</v>
      </c>
      <c r="AO22" s="184" t="e">
        <f t="shared" ref="AO22:AO32" si="17">AI22-Z22</f>
        <v>#REF!</v>
      </c>
      <c r="AP22" s="185" t="e">
        <f t="shared" ref="AP22:AP32" si="18">SUM(AL22)</f>
        <v>#REF!</v>
      </c>
      <c r="AQ22" s="185" t="e">
        <f t="shared" ref="AQ22:AQ32" si="19">SUM(AL22,AM22)</f>
        <v>#REF!</v>
      </c>
      <c r="AR22" s="185" t="e">
        <f t="shared" ref="AR22:AR32" si="20">SUM(AL22:AN22)</f>
        <v>#REF!</v>
      </c>
      <c r="AS22" s="185" t="e">
        <f t="shared" ref="AS22:AS32" si="21">SUM(AL22:AO22)</f>
        <v>#REF!</v>
      </c>
      <c r="AT22" s="175">
        <f>SUM(AC22,AE22,AG22,AI22)</f>
        <v>0</v>
      </c>
      <c r="AU22" s="187"/>
      <c r="AV22" s="187"/>
      <c r="AW22" s="187"/>
      <c r="AX22" s="187"/>
      <c r="BB22" s="129"/>
      <c r="BK22" s="124"/>
    </row>
    <row r="23" spans="5:63" ht="60.75" hidden="1" customHeight="1" x14ac:dyDescent="0.2">
      <c r="E23" s="443"/>
      <c r="F23" s="443"/>
      <c r="G23" s="443"/>
      <c r="H23" s="190" t="e">
        <f>+PEI!#REF!</f>
        <v>#REF!</v>
      </c>
      <c r="I23" s="191">
        <v>0</v>
      </c>
      <c r="J23" s="194" t="e">
        <f>+PEI!#REF!</f>
        <v>#REF!</v>
      </c>
      <c r="K23" s="193">
        <v>0</v>
      </c>
      <c r="L23" s="177">
        <v>0</v>
      </c>
      <c r="M23" s="178">
        <v>44958</v>
      </c>
      <c r="N23" s="178">
        <v>45280</v>
      </c>
      <c r="O23" s="177">
        <f>IF(OR(M23="",N23=""),"",N23-M23)</f>
        <v>322</v>
      </c>
      <c r="P23" s="179">
        <f ca="1">IF(OR(M23="",N23=""),"",N23-TODAY())</f>
        <v>-406</v>
      </c>
      <c r="Q23" s="180"/>
      <c r="R23" s="181" t="str">
        <f ca="1">IF(O23="","",(IF(AND(P23&gt;0,AT23&lt;100%),"Pendiente",IF(AND(P23&gt;0,AT23=100%),"Finalizada",IF(AND(P23&lt;0,AT23=100%),"Finalizada","Pendiente")))))</f>
        <v>Pendiente</v>
      </c>
      <c r="S23" s="181">
        <f ca="1">IF((OR(M23="",N23="")),"",IF(R23="Finalizada","Finalizada",(N23-$B$2)))</f>
        <v>-406</v>
      </c>
      <c r="T23" s="175" t="e">
        <f>+PEI!#REF!</f>
        <v>#REF!</v>
      </c>
      <c r="U23" s="175"/>
      <c r="V23" s="175" t="e">
        <f>+PEI!#REF!</f>
        <v>#REF!</v>
      </c>
      <c r="W23" s="175"/>
      <c r="X23" s="175" t="e">
        <f>+PEI!#REF!</f>
        <v>#REF!</v>
      </c>
      <c r="Y23" s="175"/>
      <c r="Z23" s="175" t="e">
        <f>+PEI!#REF!</f>
        <v>#REF!</v>
      </c>
      <c r="AA23" s="175"/>
      <c r="AB23" s="175"/>
      <c r="AC23" s="182">
        <v>0</v>
      </c>
      <c r="AD23" s="183">
        <f>AC23*I23</f>
        <v>0</v>
      </c>
      <c r="AE23" s="182">
        <v>0</v>
      </c>
      <c r="AF23" s="183">
        <f>AE23*I23</f>
        <v>0</v>
      </c>
      <c r="AG23" s="182"/>
      <c r="AH23" s="183">
        <f>AG23*M23</f>
        <v>0</v>
      </c>
      <c r="AI23" s="182"/>
      <c r="AJ23" s="183"/>
      <c r="AK23" s="183"/>
      <c r="AL23" s="184" t="e">
        <f t="shared" si="14"/>
        <v>#REF!</v>
      </c>
      <c r="AM23" s="184" t="e">
        <f t="shared" si="15"/>
        <v>#REF!</v>
      </c>
      <c r="AN23" s="184" t="e">
        <f t="shared" si="16"/>
        <v>#REF!</v>
      </c>
      <c r="AO23" s="184" t="e">
        <f t="shared" si="17"/>
        <v>#REF!</v>
      </c>
      <c r="AP23" s="185" t="e">
        <f t="shared" si="18"/>
        <v>#REF!</v>
      </c>
      <c r="AQ23" s="185" t="e">
        <f t="shared" si="19"/>
        <v>#REF!</v>
      </c>
      <c r="AR23" s="185" t="e">
        <f t="shared" si="20"/>
        <v>#REF!</v>
      </c>
      <c r="AS23" s="185" t="e">
        <f t="shared" si="21"/>
        <v>#REF!</v>
      </c>
      <c r="AT23" s="175">
        <f>SUM(AC23,AE23,AG23,AI23)</f>
        <v>0</v>
      </c>
      <c r="AU23" s="187"/>
      <c r="AV23" s="187"/>
      <c r="AW23" s="187"/>
      <c r="AX23" s="187"/>
      <c r="BB23" s="129"/>
      <c r="BK23" s="124"/>
    </row>
    <row r="24" spans="5:63" ht="60.75" hidden="1" customHeight="1" x14ac:dyDescent="0.2">
      <c r="E24" s="443"/>
      <c r="F24" s="443"/>
      <c r="G24" s="443"/>
      <c r="H24" s="190" t="e">
        <f>+PEI!#REF!</f>
        <v>#REF!</v>
      </c>
      <c r="I24" s="191">
        <v>0</v>
      </c>
      <c r="J24" s="194" t="e">
        <f>+PEI!#REF!</f>
        <v>#REF!</v>
      </c>
      <c r="K24" s="193">
        <v>0</v>
      </c>
      <c r="L24" s="177">
        <v>0</v>
      </c>
      <c r="M24" s="178">
        <v>44958</v>
      </c>
      <c r="N24" s="178">
        <v>45280</v>
      </c>
      <c r="O24" s="177">
        <f>IF(OR(M24="",N24=""),"",N24-M24)</f>
        <v>322</v>
      </c>
      <c r="P24" s="179">
        <f ca="1">IF(OR(M24="",N24=""),"",N24-TODAY())</f>
        <v>-406</v>
      </c>
      <c r="Q24" s="180"/>
      <c r="R24" s="181" t="str">
        <f ca="1">IF(O24="","",(IF(AND(P24&gt;0,AT24&lt;100%),"Pendiente",IF(AND(P24&gt;0,AT24=100%),"Finalizada",IF(AND(P24&lt;0,AT24=100%),"Finalizada","Pendiente")))))</f>
        <v>Pendiente</v>
      </c>
      <c r="S24" s="181">
        <f ca="1">IF((OR(M24="",N24="")),"",IF(R24="Finalizada","Finalizada",(N24-$B$2)))</f>
        <v>-406</v>
      </c>
      <c r="T24" s="175" t="e">
        <f>+PEI!#REF!</f>
        <v>#REF!</v>
      </c>
      <c r="U24" s="175"/>
      <c r="V24" s="175" t="e">
        <f>+PEI!#REF!</f>
        <v>#REF!</v>
      </c>
      <c r="W24" s="175"/>
      <c r="X24" s="175" t="e">
        <f>+PEI!#REF!</f>
        <v>#REF!</v>
      </c>
      <c r="Y24" s="175"/>
      <c r="Z24" s="175" t="e">
        <f>+PEI!#REF!</f>
        <v>#REF!</v>
      </c>
      <c r="AA24" s="175"/>
      <c r="AB24" s="175"/>
      <c r="AC24" s="182">
        <v>0</v>
      </c>
      <c r="AD24" s="183">
        <f>AC24*I24</f>
        <v>0</v>
      </c>
      <c r="AE24" s="182">
        <v>0</v>
      </c>
      <c r="AF24" s="183">
        <f>AE24*I24</f>
        <v>0</v>
      </c>
      <c r="AG24" s="182"/>
      <c r="AH24" s="183">
        <f>AG24*M24</f>
        <v>0</v>
      </c>
      <c r="AI24" s="182"/>
      <c r="AJ24" s="183"/>
      <c r="AK24" s="183"/>
      <c r="AL24" s="184" t="e">
        <f t="shared" si="14"/>
        <v>#REF!</v>
      </c>
      <c r="AM24" s="184" t="e">
        <f t="shared" si="15"/>
        <v>#REF!</v>
      </c>
      <c r="AN24" s="184" t="e">
        <f t="shared" si="16"/>
        <v>#REF!</v>
      </c>
      <c r="AO24" s="184" t="e">
        <f t="shared" si="17"/>
        <v>#REF!</v>
      </c>
      <c r="AP24" s="185" t="e">
        <f t="shared" si="18"/>
        <v>#REF!</v>
      </c>
      <c r="AQ24" s="185" t="e">
        <f t="shared" si="19"/>
        <v>#REF!</v>
      </c>
      <c r="AR24" s="185" t="e">
        <f t="shared" si="20"/>
        <v>#REF!</v>
      </c>
      <c r="AS24" s="185" t="e">
        <f t="shared" si="21"/>
        <v>#REF!</v>
      </c>
      <c r="AT24" s="175">
        <f>SUM(AC24,AE24,AG24,AI24)</f>
        <v>0</v>
      </c>
      <c r="AU24" s="187"/>
      <c r="AV24" s="187"/>
      <c r="AW24" s="187"/>
      <c r="AX24" s="187"/>
      <c r="BB24" s="129"/>
      <c r="BK24" s="124"/>
    </row>
    <row r="25" spans="5:63" ht="60.75" hidden="1" customHeight="1" x14ac:dyDescent="0.2">
      <c r="E25" s="443"/>
      <c r="F25" s="443"/>
      <c r="G25" s="443"/>
      <c r="H25" s="190">
        <f>+PEI!F16</f>
        <v>0</v>
      </c>
      <c r="I25" s="191">
        <v>0</v>
      </c>
      <c r="J25" s="194">
        <f>+PEI!H16</f>
        <v>0</v>
      </c>
      <c r="K25" s="193">
        <v>0</v>
      </c>
      <c r="L25" s="177">
        <v>0</v>
      </c>
      <c r="M25" s="178">
        <v>44958</v>
      </c>
      <c r="N25" s="178">
        <v>45280</v>
      </c>
      <c r="O25" s="177">
        <f>IF(OR(M25="",N25=""),"",N25-M25)</f>
        <v>322</v>
      </c>
      <c r="P25" s="179">
        <f ca="1">IF(OR(M25="",N25=""),"",N25-TODAY())</f>
        <v>-406</v>
      </c>
      <c r="Q25" s="180"/>
      <c r="R25" s="181" t="str">
        <f ca="1">IF(O25="","",(IF(AND(P25&gt;0,AT25&lt;100%),"Pendiente",IF(AND(P25&gt;0,AT25=100%),"Finalizada",IF(AND(P25&lt;0,AT25=100%),"Finalizada","Pendiente")))))</f>
        <v>Pendiente</v>
      </c>
      <c r="S25" s="181">
        <f ca="1">IF((OR(M25="",N25="")),"",IF(R25="Finalizada","Finalizada",(N25-$B$2)))</f>
        <v>-406</v>
      </c>
      <c r="T25" s="175">
        <f>+PEI!K16</f>
        <v>0</v>
      </c>
      <c r="U25" s="175"/>
      <c r="V25" s="175">
        <f>+PEI!L16</f>
        <v>0</v>
      </c>
      <c r="W25" s="175"/>
      <c r="X25" s="175">
        <f>+PEI!M16</f>
        <v>0</v>
      </c>
      <c r="Y25" s="175"/>
      <c r="Z25" s="175">
        <f>+PEI!N16</f>
        <v>0</v>
      </c>
      <c r="AA25" s="175"/>
      <c r="AB25" s="175"/>
      <c r="AC25" s="182">
        <v>0</v>
      </c>
      <c r="AD25" s="183">
        <f>AC25*I25</f>
        <v>0</v>
      </c>
      <c r="AE25" s="182">
        <v>0</v>
      </c>
      <c r="AF25" s="183">
        <f>AE25*I25</f>
        <v>0</v>
      </c>
      <c r="AG25" s="182"/>
      <c r="AH25" s="183">
        <f>AG25*M25</f>
        <v>0</v>
      </c>
      <c r="AI25" s="182"/>
      <c r="AJ25" s="183"/>
      <c r="AK25" s="183"/>
      <c r="AL25" s="184">
        <f t="shared" si="14"/>
        <v>0</v>
      </c>
      <c r="AM25" s="184">
        <f t="shared" si="15"/>
        <v>0</v>
      </c>
      <c r="AN25" s="184">
        <f t="shared" si="16"/>
        <v>0</v>
      </c>
      <c r="AO25" s="184">
        <f t="shared" si="17"/>
        <v>0</v>
      </c>
      <c r="AP25" s="185">
        <f t="shared" si="18"/>
        <v>0</v>
      </c>
      <c r="AQ25" s="185">
        <f t="shared" si="19"/>
        <v>0</v>
      </c>
      <c r="AR25" s="185">
        <f t="shared" si="20"/>
        <v>0</v>
      </c>
      <c r="AS25" s="185">
        <f t="shared" si="21"/>
        <v>0</v>
      </c>
      <c r="AT25" s="175">
        <f>SUM(AC25,AE25,AG25,AI25)</f>
        <v>0</v>
      </c>
      <c r="AU25" s="187"/>
      <c r="AV25" s="187"/>
      <c r="AW25" s="187"/>
      <c r="AX25" s="187"/>
      <c r="BB25" s="129"/>
      <c r="BK25" s="124"/>
    </row>
    <row r="26" spans="5:63" ht="41.25" customHeight="1" x14ac:dyDescent="0.2">
      <c r="E26" s="166" t="str">
        <f>+E14</f>
        <v>1. COLABORADORES - CLIENTES</v>
      </c>
      <c r="F26" s="167"/>
      <c r="G26" s="168"/>
      <c r="H26" s="168"/>
      <c r="I26" s="169"/>
      <c r="J26" s="169"/>
      <c r="K26" s="168"/>
      <c r="L26" s="168"/>
      <c r="M26" s="168"/>
      <c r="N26" s="168"/>
      <c r="O26" s="168"/>
      <c r="P26" s="168"/>
      <c r="Q26" s="168"/>
      <c r="R26" s="168" t="s">
        <v>138</v>
      </c>
      <c r="S26" s="168"/>
      <c r="T26" s="170">
        <f>AVERAGE(U33)</f>
        <v>0</v>
      </c>
      <c r="U26" s="170"/>
      <c r="V26" s="170">
        <f>AVERAGE(W33)</f>
        <v>0</v>
      </c>
      <c r="W26" s="170"/>
      <c r="X26" s="170">
        <f>AVERAGE(Y32)</f>
        <v>0.125</v>
      </c>
      <c r="Y26" s="170"/>
      <c r="Z26" s="170">
        <f>AVERAGE(AA33)</f>
        <v>0.1</v>
      </c>
      <c r="AA26" s="168"/>
      <c r="AB26" s="168"/>
      <c r="AC26" s="171">
        <f>AVERAGE(AD33)</f>
        <v>0</v>
      </c>
      <c r="AD26" s="171"/>
      <c r="AE26" s="171">
        <f>AVERAGE(AF33)</f>
        <v>0</v>
      </c>
      <c r="AF26" s="171"/>
      <c r="AG26" s="171">
        <f>AVERAGE(AH33)</f>
        <v>2.5000000000000001E-2</v>
      </c>
      <c r="AH26" s="171"/>
      <c r="AI26" s="171">
        <f>AVERAGE(AJ33)</f>
        <v>0.375</v>
      </c>
      <c r="AJ26" s="171"/>
      <c r="AK26" s="171"/>
      <c r="AL26" s="172">
        <f t="shared" si="14"/>
        <v>0</v>
      </c>
      <c r="AM26" s="172">
        <f t="shared" si="15"/>
        <v>0</v>
      </c>
      <c r="AN26" s="172">
        <f t="shared" si="16"/>
        <v>-0.1</v>
      </c>
      <c r="AO26" s="172">
        <f t="shared" si="17"/>
        <v>0.27500000000000002</v>
      </c>
      <c r="AP26" s="172">
        <f t="shared" si="18"/>
        <v>0</v>
      </c>
      <c r="AQ26" s="172">
        <f t="shared" si="19"/>
        <v>0</v>
      </c>
      <c r="AR26" s="172">
        <f t="shared" si="20"/>
        <v>-0.1</v>
      </c>
      <c r="AS26" s="172">
        <f t="shared" si="21"/>
        <v>0.17500000000000002</v>
      </c>
      <c r="AT26" s="173"/>
      <c r="AU26" s="165"/>
      <c r="AV26" s="165"/>
      <c r="AW26" s="165"/>
      <c r="AX26" s="165"/>
      <c r="BB26" s="129"/>
      <c r="BK26" s="124"/>
    </row>
    <row r="27" spans="5:63" ht="60.75" customHeight="1" x14ac:dyDescent="0.2">
      <c r="E27" s="443">
        <v>2</v>
      </c>
      <c r="F27" s="443" t="str">
        <f>+PEI!C18</f>
        <v>Optimizar las operaciones de la Institución</v>
      </c>
      <c r="G27" s="443" t="str">
        <f>+PEI!D18</f>
        <v>Mejora en la cantidad de procesos críticos automatizados</v>
      </c>
      <c r="H27" s="174" t="str">
        <f>+PEI!F18</f>
        <v>E-CC-1.2.1</v>
      </c>
      <c r="I27" s="175">
        <f>+PEI!G18</f>
        <v>0.15</v>
      </c>
      <c r="J27" s="176" t="str">
        <f>+PEI!H18</f>
        <v>Diagnosticar que procesos son críticos en cada Departamento.</v>
      </c>
      <c r="K27" s="176" t="str">
        <f>+PEI!I18</f>
        <v>Ejecutar Diagnóstico / Diagnóstico Definido</v>
      </c>
      <c r="L27" s="175">
        <v>1</v>
      </c>
      <c r="M27" s="178">
        <v>45098</v>
      </c>
      <c r="N27" s="178">
        <v>45280</v>
      </c>
      <c r="O27" s="177">
        <f t="shared" ref="O27:O32" si="22">IF(OR(M27="",N27=""),"",N27-M27)</f>
        <v>182</v>
      </c>
      <c r="P27" s="179">
        <f t="shared" ref="P27:P32" ca="1" si="23">IF(OR(M27="",N27=""),"",N27-TODAY())</f>
        <v>-406</v>
      </c>
      <c r="Q27" s="180"/>
      <c r="R27" s="181" t="str">
        <f t="shared" ref="R27:R32" ca="1" si="24">IF(O27="","",(IF(AND(P27&gt;0,AT27&lt;100%),"Pendiente",IF(AND(P27&gt;0,AT27=100%),"Finalizada",IF(AND(P27&lt;0,AT27=100%),"Finalizada","Pendiente")))))</f>
        <v>Pendiente</v>
      </c>
      <c r="S27" s="181">
        <f t="shared" ref="S27:S32" ca="1" si="25">IF((OR(M27="",N27="")),"",IF(R27="Finalizada","Finalizada",(N27-$B$2)))</f>
        <v>-406</v>
      </c>
      <c r="T27" s="175">
        <f>+PEI!K21</f>
        <v>0</v>
      </c>
      <c r="U27" s="175">
        <f t="shared" ref="U27:U30" si="26">T27*I30</f>
        <v>0</v>
      </c>
      <c r="V27" s="175">
        <f>+PEI!L21</f>
        <v>0</v>
      </c>
      <c r="W27" s="175">
        <f t="shared" ref="W27:W31" si="27">V27*I30</f>
        <v>0</v>
      </c>
      <c r="X27" s="175">
        <f>+PEI!M18</f>
        <v>0.5</v>
      </c>
      <c r="Y27" s="175">
        <f>X27*I30</f>
        <v>0</v>
      </c>
      <c r="Z27" s="175">
        <f>+PEI!N18</f>
        <v>0.5</v>
      </c>
      <c r="AA27" s="175">
        <f>Z27*I30</f>
        <v>0</v>
      </c>
      <c r="AB27" s="175"/>
      <c r="AC27" s="182">
        <v>0</v>
      </c>
      <c r="AD27" s="183">
        <f t="shared" ref="AD27:AD32" si="28">AC27*I27</f>
        <v>0</v>
      </c>
      <c r="AE27" s="182">
        <v>0</v>
      </c>
      <c r="AF27" s="183">
        <f t="shared" ref="AF27:AF32" si="29">AE27*I27</f>
        <v>0</v>
      </c>
      <c r="AG27" s="182">
        <v>0</v>
      </c>
      <c r="AH27" s="183">
        <f t="shared" ref="AH27:AH32" si="30">AG27*L27</f>
        <v>0</v>
      </c>
      <c r="AI27" s="182">
        <v>0.25</v>
      </c>
      <c r="AJ27" s="183">
        <f t="shared" ref="AJ27:AJ32" si="31">AI27*L27</f>
        <v>0.25</v>
      </c>
      <c r="AK27" s="183"/>
      <c r="AL27" s="184">
        <f t="shared" si="14"/>
        <v>0</v>
      </c>
      <c r="AM27" s="184">
        <f t="shared" si="15"/>
        <v>0</v>
      </c>
      <c r="AN27" s="184">
        <f t="shared" si="16"/>
        <v>-0.5</v>
      </c>
      <c r="AO27" s="184">
        <f t="shared" si="17"/>
        <v>-0.25</v>
      </c>
      <c r="AP27" s="185">
        <f t="shared" si="18"/>
        <v>0</v>
      </c>
      <c r="AQ27" s="185">
        <f t="shared" si="19"/>
        <v>0</v>
      </c>
      <c r="AR27" s="185">
        <f t="shared" si="20"/>
        <v>-0.5</v>
      </c>
      <c r="AS27" s="185">
        <f t="shared" si="21"/>
        <v>-0.75</v>
      </c>
      <c r="AT27" s="175">
        <f t="shared" ref="AT27:AT32" si="32">SUM(AC27,AE27,AG27,AI27)</f>
        <v>0.25</v>
      </c>
      <c r="AU27" s="187"/>
      <c r="AV27" s="187"/>
      <c r="AW27" s="187" t="s">
        <v>729</v>
      </c>
      <c r="AX27" s="187" t="s">
        <v>730</v>
      </c>
      <c r="BB27" s="129"/>
      <c r="BK27" s="124"/>
    </row>
    <row r="28" spans="5:63" ht="60.75" customHeight="1" x14ac:dyDescent="0.2">
      <c r="E28" s="443"/>
      <c r="F28" s="443"/>
      <c r="G28" s="443"/>
      <c r="H28" s="174" t="str">
        <f>+PEI!F19</f>
        <v>E-CC-1.2.2</v>
      </c>
      <c r="I28" s="175">
        <f>+PEI!G19</f>
        <v>0.05</v>
      </c>
      <c r="J28" s="176" t="str">
        <f>+PEI!H19</f>
        <v>Formular plan de automatización de las operaciones</v>
      </c>
      <c r="K28" s="176" t="str">
        <f>+PEI!I19</f>
        <v>## Procesos Automatizados. / ## Procesos Determinados.</v>
      </c>
      <c r="L28" s="177" t="str">
        <f>+PEI!J19</f>
        <v>25%</v>
      </c>
      <c r="M28" s="178">
        <v>45098</v>
      </c>
      <c r="N28" s="178">
        <v>45280</v>
      </c>
      <c r="O28" s="177">
        <f t="shared" si="22"/>
        <v>182</v>
      </c>
      <c r="P28" s="179">
        <f t="shared" ca="1" si="23"/>
        <v>-406</v>
      </c>
      <c r="Q28" s="180"/>
      <c r="R28" s="181" t="str">
        <f t="shared" ca="1" si="24"/>
        <v>Pendiente</v>
      </c>
      <c r="S28" s="181">
        <f t="shared" ca="1" si="25"/>
        <v>-406</v>
      </c>
      <c r="T28" s="175">
        <f>+PEI!K22</f>
        <v>0</v>
      </c>
      <c r="U28" s="175">
        <f t="shared" si="26"/>
        <v>0</v>
      </c>
      <c r="V28" s="175">
        <f>+PEI!L22</f>
        <v>0</v>
      </c>
      <c r="W28" s="175">
        <f t="shared" si="27"/>
        <v>0</v>
      </c>
      <c r="X28" s="175">
        <f>+PEI!M19</f>
        <v>0.5</v>
      </c>
      <c r="Y28" s="175">
        <f>X28*I31</f>
        <v>0</v>
      </c>
      <c r="Z28" s="175">
        <f>+PEI!N19</f>
        <v>0.5</v>
      </c>
      <c r="AA28" s="175">
        <f>Z28*I31</f>
        <v>0</v>
      </c>
      <c r="AB28" s="175"/>
      <c r="AC28" s="182">
        <v>0</v>
      </c>
      <c r="AD28" s="183">
        <f t="shared" si="28"/>
        <v>0</v>
      </c>
      <c r="AE28" s="182">
        <v>0</v>
      </c>
      <c r="AF28" s="183">
        <f t="shared" si="29"/>
        <v>0</v>
      </c>
      <c r="AG28" s="182">
        <v>0</v>
      </c>
      <c r="AH28" s="183">
        <f t="shared" si="30"/>
        <v>0</v>
      </c>
      <c r="AI28" s="182">
        <v>0.25</v>
      </c>
      <c r="AJ28" s="183">
        <f t="shared" si="31"/>
        <v>6.25E-2</v>
      </c>
      <c r="AK28" s="183"/>
      <c r="AL28" s="184">
        <f t="shared" si="14"/>
        <v>0</v>
      </c>
      <c r="AM28" s="184">
        <f t="shared" si="15"/>
        <v>0</v>
      </c>
      <c r="AN28" s="184">
        <f t="shared" si="16"/>
        <v>-0.5</v>
      </c>
      <c r="AO28" s="184">
        <f t="shared" si="17"/>
        <v>-0.25</v>
      </c>
      <c r="AP28" s="185">
        <f t="shared" si="18"/>
        <v>0</v>
      </c>
      <c r="AQ28" s="185">
        <f t="shared" si="19"/>
        <v>0</v>
      </c>
      <c r="AR28" s="185">
        <f t="shared" si="20"/>
        <v>-0.5</v>
      </c>
      <c r="AS28" s="185">
        <f t="shared" si="21"/>
        <v>-0.75</v>
      </c>
      <c r="AT28" s="175">
        <f t="shared" si="32"/>
        <v>0.25</v>
      </c>
      <c r="AU28" s="187"/>
      <c r="AV28" s="187"/>
      <c r="AW28" s="187" t="s">
        <v>694</v>
      </c>
      <c r="AX28" s="187" t="s">
        <v>731</v>
      </c>
      <c r="BB28" s="129"/>
      <c r="BK28" s="124"/>
    </row>
    <row r="29" spans="5:63" ht="60.75" customHeight="1" x14ac:dyDescent="0.2">
      <c r="E29" s="443"/>
      <c r="F29" s="443"/>
      <c r="G29" s="443"/>
      <c r="H29" s="174" t="str">
        <f>+PEI!F20</f>
        <v>E-CC-1.2.3</v>
      </c>
      <c r="I29" s="175">
        <f>+PEI!G20</f>
        <v>0</v>
      </c>
      <c r="J29" s="176" t="str">
        <f>+PEI!H20</f>
        <v>Evaluar resultados de la automatización de las operaciones críticas en cada Departamento.</v>
      </c>
      <c r="K29" s="176" t="str">
        <f>+PEI!I20</f>
        <v>## Procesos mejorados. / ## Procesos Determinados.</v>
      </c>
      <c r="L29" s="177" t="str">
        <f>+PEI!J20</f>
        <v>0</v>
      </c>
      <c r="M29" s="178">
        <v>45098</v>
      </c>
      <c r="N29" s="178">
        <v>45280</v>
      </c>
      <c r="O29" s="177">
        <f t="shared" si="22"/>
        <v>182</v>
      </c>
      <c r="P29" s="179">
        <f t="shared" ca="1" si="23"/>
        <v>-406</v>
      </c>
      <c r="Q29" s="180"/>
      <c r="R29" s="181" t="str">
        <f t="shared" ca="1" si="24"/>
        <v>Pendiente</v>
      </c>
      <c r="S29" s="181">
        <f t="shared" ca="1" si="25"/>
        <v>-406</v>
      </c>
      <c r="T29" s="175">
        <f>+PEI!K23</f>
        <v>0</v>
      </c>
      <c r="U29" s="175">
        <f t="shared" si="26"/>
        <v>0</v>
      </c>
      <c r="V29" s="175">
        <f>+PEI!L23</f>
        <v>0</v>
      </c>
      <c r="W29" s="175">
        <f t="shared" si="27"/>
        <v>0</v>
      </c>
      <c r="X29" s="175">
        <f>+PEI!M20</f>
        <v>0</v>
      </c>
      <c r="Y29" s="175">
        <f>X29*I32</f>
        <v>0</v>
      </c>
      <c r="Z29" s="175">
        <f>+PEI!N20</f>
        <v>0</v>
      </c>
      <c r="AA29" s="175">
        <f>Z29*I32</f>
        <v>0</v>
      </c>
      <c r="AB29" s="175"/>
      <c r="AC29" s="182">
        <v>0</v>
      </c>
      <c r="AD29" s="183">
        <f t="shared" si="28"/>
        <v>0</v>
      </c>
      <c r="AE29" s="182">
        <v>0</v>
      </c>
      <c r="AF29" s="183">
        <f t="shared" si="29"/>
        <v>0</v>
      </c>
      <c r="AG29" s="182">
        <v>0</v>
      </c>
      <c r="AH29" s="183">
        <f t="shared" si="30"/>
        <v>0</v>
      </c>
      <c r="AI29" s="182">
        <v>0</v>
      </c>
      <c r="AJ29" s="183">
        <f t="shared" si="31"/>
        <v>0</v>
      </c>
      <c r="AK29" s="183"/>
      <c r="AL29" s="184">
        <f t="shared" si="14"/>
        <v>0</v>
      </c>
      <c r="AM29" s="184">
        <f t="shared" si="15"/>
        <v>0</v>
      </c>
      <c r="AN29" s="184">
        <f t="shared" si="16"/>
        <v>0</v>
      </c>
      <c r="AO29" s="184">
        <f t="shared" si="17"/>
        <v>0</v>
      </c>
      <c r="AP29" s="185">
        <f t="shared" si="18"/>
        <v>0</v>
      </c>
      <c r="AQ29" s="185">
        <f t="shared" si="19"/>
        <v>0</v>
      </c>
      <c r="AR29" s="185">
        <f t="shared" si="20"/>
        <v>0</v>
      </c>
      <c r="AS29" s="185">
        <f t="shared" si="21"/>
        <v>0</v>
      </c>
      <c r="AT29" s="175">
        <f t="shared" si="32"/>
        <v>0</v>
      </c>
      <c r="AU29" s="187"/>
      <c r="AV29" s="187"/>
      <c r="AW29" s="187"/>
      <c r="AX29" s="187"/>
      <c r="BB29" s="129"/>
      <c r="BK29" s="124"/>
    </row>
    <row r="30" spans="5:63" ht="60.75" customHeight="1" x14ac:dyDescent="0.2">
      <c r="E30" s="443"/>
      <c r="F30" s="443"/>
      <c r="G30" s="443"/>
      <c r="H30" s="174" t="str">
        <f>+PEI!F21</f>
        <v>E-CC-1.2.4</v>
      </c>
      <c r="I30" s="175">
        <f>+PEI!G21</f>
        <v>0</v>
      </c>
      <c r="J30" s="176" t="str">
        <f>+PEI!H21</f>
        <v>Contribuir a la planificación estratégica y el ordenamiento institucional, mediante un SOFTWARE  de medición de indicadores que permitan el logro de los objetivos.</v>
      </c>
      <c r="K30" s="176" t="str">
        <f>+PEI!I21</f>
        <v>SOFTWARE Implementado. / SOFTWARE  Definido.</v>
      </c>
      <c r="L30" s="177" t="str">
        <f>+PEI!J21</f>
        <v>0</v>
      </c>
      <c r="M30" s="178">
        <v>45098</v>
      </c>
      <c r="N30" s="178">
        <v>45280</v>
      </c>
      <c r="O30" s="177">
        <f t="shared" si="22"/>
        <v>182</v>
      </c>
      <c r="P30" s="179">
        <f t="shared" ca="1" si="23"/>
        <v>-406</v>
      </c>
      <c r="Q30" s="180"/>
      <c r="R30" s="181" t="str">
        <f t="shared" ca="1" si="24"/>
        <v>Pendiente</v>
      </c>
      <c r="S30" s="181">
        <f t="shared" ca="1" si="25"/>
        <v>-406</v>
      </c>
      <c r="T30" s="175">
        <f>+PEI!K24</f>
        <v>0</v>
      </c>
      <c r="U30" s="175">
        <f t="shared" si="26"/>
        <v>0</v>
      </c>
      <c r="V30" s="175">
        <f>+PEI!L24</f>
        <v>0</v>
      </c>
      <c r="W30" s="175">
        <f t="shared" si="27"/>
        <v>0</v>
      </c>
      <c r="X30" s="175">
        <f>+PEI!M21</f>
        <v>0</v>
      </c>
      <c r="Y30" s="175">
        <f>X30*I33</f>
        <v>0</v>
      </c>
      <c r="Z30" s="175">
        <f>+PEI!N21</f>
        <v>0</v>
      </c>
      <c r="AA30" s="175">
        <f>Z30*I33</f>
        <v>0</v>
      </c>
      <c r="AB30" s="175"/>
      <c r="AC30" s="182">
        <v>0</v>
      </c>
      <c r="AD30" s="183">
        <f t="shared" si="28"/>
        <v>0</v>
      </c>
      <c r="AE30" s="182">
        <v>0</v>
      </c>
      <c r="AF30" s="183">
        <f t="shared" si="29"/>
        <v>0</v>
      </c>
      <c r="AG30" s="182">
        <v>0</v>
      </c>
      <c r="AH30" s="183">
        <f t="shared" si="30"/>
        <v>0</v>
      </c>
      <c r="AI30" s="182">
        <v>0</v>
      </c>
      <c r="AJ30" s="183">
        <f t="shared" si="31"/>
        <v>0</v>
      </c>
      <c r="AK30" s="183"/>
      <c r="AL30" s="184">
        <f t="shared" si="14"/>
        <v>0</v>
      </c>
      <c r="AM30" s="184">
        <f t="shared" si="15"/>
        <v>0</v>
      </c>
      <c r="AN30" s="184">
        <f t="shared" si="16"/>
        <v>0</v>
      </c>
      <c r="AO30" s="184">
        <f t="shared" si="17"/>
        <v>0</v>
      </c>
      <c r="AP30" s="185">
        <f t="shared" si="18"/>
        <v>0</v>
      </c>
      <c r="AQ30" s="185">
        <f t="shared" si="19"/>
        <v>0</v>
      </c>
      <c r="AR30" s="185">
        <f t="shared" si="20"/>
        <v>0</v>
      </c>
      <c r="AS30" s="185">
        <f t="shared" si="21"/>
        <v>0</v>
      </c>
      <c r="AT30" s="175">
        <f t="shared" si="32"/>
        <v>0</v>
      </c>
      <c r="AU30" s="187"/>
      <c r="AV30" s="187"/>
      <c r="AW30" s="187"/>
      <c r="AX30" s="187"/>
      <c r="BB30" s="129"/>
      <c r="BK30" s="124"/>
    </row>
    <row r="31" spans="5:63" ht="60.75" customHeight="1" x14ac:dyDescent="0.2">
      <c r="E31" s="443"/>
      <c r="F31" s="443"/>
      <c r="G31" s="443"/>
      <c r="H31" s="174" t="str">
        <f>+PEI!F22</f>
        <v>E-CC-1.2.5</v>
      </c>
      <c r="I31" s="175">
        <f>+PEI!G22</f>
        <v>0</v>
      </c>
      <c r="J31" s="176" t="str">
        <f>+PEI!H22</f>
        <v>Contribuir a la planificación estratégica y el ordenamiento institucional, mediante un SOFTWARE  de medición de indicadores que permitan el logro de los objetivos.</v>
      </c>
      <c r="K31" s="176" t="str">
        <f>+PEI!I22</f>
        <v>SOFTWARE Implementado. / SOFTWARE  Definido.</v>
      </c>
      <c r="L31" s="177" t="str">
        <f>+PEI!J22</f>
        <v>0</v>
      </c>
      <c r="M31" s="178">
        <v>45098</v>
      </c>
      <c r="N31" s="178">
        <v>45280</v>
      </c>
      <c r="O31" s="177">
        <f t="shared" si="22"/>
        <v>182</v>
      </c>
      <c r="P31" s="179">
        <f t="shared" ca="1" si="23"/>
        <v>-406</v>
      </c>
      <c r="Q31" s="180"/>
      <c r="R31" s="181" t="str">
        <f t="shared" ca="1" si="24"/>
        <v>Pendiente</v>
      </c>
      <c r="S31" s="181">
        <f t="shared" ca="1" si="25"/>
        <v>-406</v>
      </c>
      <c r="T31" s="175">
        <v>0</v>
      </c>
      <c r="U31" s="175">
        <f>T31*I34</f>
        <v>0</v>
      </c>
      <c r="V31" s="175">
        <v>0</v>
      </c>
      <c r="W31" s="175">
        <f t="shared" si="27"/>
        <v>0</v>
      </c>
      <c r="X31" s="175">
        <v>0.5</v>
      </c>
      <c r="Y31" s="175">
        <f>X31*I34</f>
        <v>0</v>
      </c>
      <c r="Z31" s="175">
        <v>0.5</v>
      </c>
      <c r="AA31" s="175">
        <f>Z31*I34</f>
        <v>0</v>
      </c>
      <c r="AB31" s="175"/>
      <c r="AC31" s="182">
        <v>0</v>
      </c>
      <c r="AD31" s="183">
        <f t="shared" si="28"/>
        <v>0</v>
      </c>
      <c r="AE31" s="182">
        <v>0</v>
      </c>
      <c r="AF31" s="183">
        <f t="shared" si="29"/>
        <v>0</v>
      </c>
      <c r="AG31" s="182">
        <v>0</v>
      </c>
      <c r="AH31" s="183">
        <f t="shared" si="30"/>
        <v>0</v>
      </c>
      <c r="AI31" s="182">
        <v>0.25</v>
      </c>
      <c r="AJ31" s="183">
        <f t="shared" si="31"/>
        <v>0</v>
      </c>
      <c r="AK31" s="183"/>
      <c r="AL31" s="184">
        <f t="shared" si="14"/>
        <v>0</v>
      </c>
      <c r="AM31" s="184">
        <f t="shared" si="15"/>
        <v>0</v>
      </c>
      <c r="AN31" s="184">
        <f t="shared" si="16"/>
        <v>-0.5</v>
      </c>
      <c r="AO31" s="184">
        <f t="shared" si="17"/>
        <v>-0.25</v>
      </c>
      <c r="AP31" s="185">
        <f t="shared" si="18"/>
        <v>0</v>
      </c>
      <c r="AQ31" s="185">
        <f t="shared" si="19"/>
        <v>0</v>
      </c>
      <c r="AR31" s="185">
        <f t="shared" si="20"/>
        <v>-0.5</v>
      </c>
      <c r="AS31" s="185">
        <f t="shared" si="21"/>
        <v>-0.75</v>
      </c>
      <c r="AT31" s="175">
        <f t="shared" si="32"/>
        <v>0.25</v>
      </c>
      <c r="AU31" s="187"/>
      <c r="AV31" s="187"/>
      <c r="AW31" s="187" t="s">
        <v>732</v>
      </c>
      <c r="AX31" s="187" t="s">
        <v>733</v>
      </c>
      <c r="BB31" s="129"/>
      <c r="BK31" s="124"/>
    </row>
    <row r="32" spans="5:63" ht="66" customHeight="1" x14ac:dyDescent="0.2">
      <c r="E32" s="443"/>
      <c r="F32" s="443"/>
      <c r="G32" s="443"/>
      <c r="H32" s="174" t="str">
        <f>+PEI!F23</f>
        <v>E-CC-1.2.6</v>
      </c>
      <c r="I32" s="175">
        <f>+PEI!G23</f>
        <v>0.05</v>
      </c>
      <c r="J32" s="176" t="str">
        <f>+PEI!H23</f>
        <v>Diseñar e Implementar Plan Estratégico de TIC</v>
      </c>
      <c r="K32" s="176" t="str">
        <f>+PEI!I23</f>
        <v>Plan Ejecutado. / Plan Definido.</v>
      </c>
      <c r="L32" s="177" t="str">
        <f>+PEI!J23</f>
        <v>25%</v>
      </c>
      <c r="M32" s="178">
        <v>45098</v>
      </c>
      <c r="N32" s="178">
        <v>45280</v>
      </c>
      <c r="O32" s="177">
        <f t="shared" si="22"/>
        <v>182</v>
      </c>
      <c r="P32" s="179">
        <f t="shared" ca="1" si="23"/>
        <v>-406</v>
      </c>
      <c r="Q32" s="180"/>
      <c r="R32" s="181" t="str">
        <f t="shared" ca="1" si="24"/>
        <v>Pendiente</v>
      </c>
      <c r="S32" s="181">
        <f t="shared" ca="1" si="25"/>
        <v>-406</v>
      </c>
      <c r="T32" s="175">
        <v>0</v>
      </c>
      <c r="U32" s="175">
        <v>0</v>
      </c>
      <c r="V32" s="175">
        <v>0</v>
      </c>
      <c r="W32" s="175">
        <v>0</v>
      </c>
      <c r="X32" s="175">
        <v>0.5</v>
      </c>
      <c r="Y32" s="175">
        <f>+X32*L32</f>
        <v>0.125</v>
      </c>
      <c r="Z32" s="175">
        <v>0.5</v>
      </c>
      <c r="AA32" s="175">
        <f>+Z32*I32</f>
        <v>2.5000000000000001E-2</v>
      </c>
      <c r="AB32" s="175"/>
      <c r="AC32" s="182">
        <v>0</v>
      </c>
      <c r="AD32" s="183">
        <f t="shared" si="28"/>
        <v>0</v>
      </c>
      <c r="AE32" s="182">
        <v>0</v>
      </c>
      <c r="AF32" s="183">
        <f t="shared" si="29"/>
        <v>0</v>
      </c>
      <c r="AG32" s="182">
        <v>0.1</v>
      </c>
      <c r="AH32" s="183">
        <f t="shared" si="30"/>
        <v>2.5000000000000001E-2</v>
      </c>
      <c r="AI32" s="182">
        <v>0.25</v>
      </c>
      <c r="AJ32" s="183">
        <f t="shared" si="31"/>
        <v>6.25E-2</v>
      </c>
      <c r="AK32" s="183"/>
      <c r="AL32" s="184">
        <f t="shared" si="14"/>
        <v>0</v>
      </c>
      <c r="AM32" s="184">
        <f t="shared" si="15"/>
        <v>0</v>
      </c>
      <c r="AN32" s="184">
        <f t="shared" si="16"/>
        <v>-0.4</v>
      </c>
      <c r="AO32" s="184">
        <f t="shared" si="17"/>
        <v>-0.25</v>
      </c>
      <c r="AP32" s="185">
        <f t="shared" si="18"/>
        <v>0</v>
      </c>
      <c r="AQ32" s="185">
        <f t="shared" si="19"/>
        <v>0</v>
      </c>
      <c r="AR32" s="185">
        <f t="shared" si="20"/>
        <v>-0.4</v>
      </c>
      <c r="AS32" s="185">
        <f t="shared" si="21"/>
        <v>-0.65</v>
      </c>
      <c r="AT32" s="175">
        <f t="shared" si="32"/>
        <v>0.35</v>
      </c>
      <c r="AU32" s="187"/>
      <c r="AV32" s="187"/>
      <c r="AW32" s="187" t="s">
        <v>734</v>
      </c>
      <c r="AX32" s="187" t="s">
        <v>735</v>
      </c>
      <c r="BB32" s="129"/>
      <c r="BK32" s="124"/>
    </row>
    <row r="33" spans="5:63" ht="60.75" customHeight="1" x14ac:dyDescent="0.2">
      <c r="E33" s="443"/>
      <c r="F33" s="443"/>
      <c r="G33" s="168"/>
      <c r="H33" s="168"/>
      <c r="I33" s="169">
        <f>SUM(I27:I32)</f>
        <v>0.25</v>
      </c>
      <c r="J33" s="169"/>
      <c r="K33" s="168"/>
      <c r="L33" s="168"/>
      <c r="M33" s="168"/>
      <c r="N33" s="168"/>
      <c r="O33" s="168"/>
      <c r="P33" s="168"/>
      <c r="Q33" s="168"/>
      <c r="R33" s="168"/>
      <c r="S33" s="168" t="s">
        <v>139</v>
      </c>
      <c r="T33" s="168"/>
      <c r="U33" s="170">
        <f>SUM(U27:U32)/$I33</f>
        <v>0</v>
      </c>
      <c r="V33" s="170"/>
      <c r="W33" s="170">
        <f>SUM(W27:W32)/$I33</f>
        <v>0</v>
      </c>
      <c r="X33" s="170"/>
      <c r="Y33" s="170">
        <f>SUM(Y27:Y32)/I33</f>
        <v>0.5</v>
      </c>
      <c r="Z33" s="170"/>
      <c r="AA33" s="170">
        <f>SUM(AA27:AA32)/I33</f>
        <v>0.1</v>
      </c>
      <c r="AB33" s="318">
        <f>+Y33+AA33</f>
        <v>0.6</v>
      </c>
      <c r="AC33" s="168"/>
      <c r="AD33" s="171">
        <f>SUM(AD27:AD32)/$I33</f>
        <v>0</v>
      </c>
      <c r="AE33" s="168"/>
      <c r="AF33" s="171">
        <f>SUM(AF27:AF32)/$I33</f>
        <v>0</v>
      </c>
      <c r="AG33" s="168"/>
      <c r="AH33" s="169">
        <f>SUM(AH27:AH32)</f>
        <v>2.5000000000000001E-2</v>
      </c>
      <c r="AI33" s="168"/>
      <c r="AJ33" s="169">
        <f>SUM(AJ27:AJ32)</f>
        <v>0.375</v>
      </c>
      <c r="AK33" s="320">
        <f>+AJ33+AH33</f>
        <v>0.4</v>
      </c>
      <c r="AL33" s="168"/>
      <c r="AM33" s="172">
        <f>AD33-U33</f>
        <v>0</v>
      </c>
      <c r="AN33" s="172">
        <f>AF33-W33</f>
        <v>0</v>
      </c>
      <c r="AO33" s="172">
        <f>AH33-Y33</f>
        <v>-0.47499999999999998</v>
      </c>
      <c r="AP33" s="172">
        <f>AJ33-AA33</f>
        <v>0.27500000000000002</v>
      </c>
      <c r="AQ33" s="172">
        <f>SUM(AM33)</f>
        <v>0</v>
      </c>
      <c r="AR33" s="172">
        <f>SUM(AM33,AN33)</f>
        <v>0</v>
      </c>
      <c r="AS33" s="172">
        <f>SUM(AM33:AO33)</f>
        <v>-0.47499999999999998</v>
      </c>
      <c r="AT33" s="172">
        <f>SUM(AM33:AP33)</f>
        <v>-0.19999999999999996</v>
      </c>
      <c r="AU33" s="168"/>
      <c r="AV33" s="168"/>
      <c r="AW33" s="168"/>
      <c r="AX33" s="168"/>
    </row>
    <row r="34" spans="5:63" ht="60.75" hidden="1" customHeight="1" x14ac:dyDescent="0.2">
      <c r="E34" s="443"/>
      <c r="F34" s="443"/>
      <c r="G34" s="168" t="s">
        <v>28</v>
      </c>
      <c r="H34" s="168"/>
      <c r="I34" s="169"/>
      <c r="J34" s="169"/>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72"/>
      <c r="AN34" s="172"/>
      <c r="AO34" s="172"/>
      <c r="AP34" s="172"/>
      <c r="AQ34" s="172"/>
      <c r="AR34" s="172"/>
      <c r="AS34" s="172"/>
      <c r="AT34" s="172"/>
      <c r="AU34" s="168"/>
      <c r="AV34" s="168"/>
      <c r="AW34" s="168"/>
      <c r="AX34" s="168"/>
    </row>
    <row r="35" spans="5:63" ht="60.75" hidden="1" customHeight="1" x14ac:dyDescent="0.2">
      <c r="E35" s="443"/>
      <c r="F35" s="443"/>
      <c r="G35" s="442"/>
      <c r="H35" s="190" t="e">
        <f>+PEI!#REF!</f>
        <v>#REF!</v>
      </c>
      <c r="I35" s="191" t="e">
        <f>+PEI!#REF!</f>
        <v>#REF!</v>
      </c>
      <c r="J35" s="194" t="e">
        <f>+PEI!#REF!</f>
        <v>#REF!</v>
      </c>
      <c r="K35" s="193" t="e">
        <f>+PEI!#REF!</f>
        <v>#REF!</v>
      </c>
      <c r="L35" s="177">
        <v>0</v>
      </c>
      <c r="M35" s="178">
        <v>44958</v>
      </c>
      <c r="N35" s="178">
        <v>45280</v>
      </c>
      <c r="O35" s="177">
        <f t="shared" ref="O35:O40" si="33">IF(OR(M35="",N35=""),"",N35-M35)</f>
        <v>322</v>
      </c>
      <c r="P35" s="179">
        <f t="shared" ref="P35:P40" ca="1" si="34">IF(OR(M35="",N35=""),"",N35-TODAY())</f>
        <v>-406</v>
      </c>
      <c r="Q35" s="180"/>
      <c r="R35" s="181" t="str">
        <f t="shared" ref="R35:R40" ca="1" si="35">IF(O35="","",(IF(AND(P35&gt;0,AT35&lt;100%),"Pendiente",IF(AND(P35&gt;0,AT35=100%),"Finalizada",IF(AND(P35&lt;0,AT35=100%),"Finalizada","Pendiente")))))</f>
        <v>Pendiente</v>
      </c>
      <c r="S35" s="181">
        <f t="shared" ref="S35:S40" ca="1" si="36">IF((OR(M35="",N35="")),"",IF(R35="Finalizada","Finalizada",(N35-$B$2)))</f>
        <v>-406</v>
      </c>
      <c r="T35" s="175" t="e">
        <f>+PEI!#REF!</f>
        <v>#REF!</v>
      </c>
      <c r="U35" s="175"/>
      <c r="V35" s="175" t="e">
        <f>+PEI!#REF!</f>
        <v>#REF!</v>
      </c>
      <c r="W35" s="175"/>
      <c r="X35" s="175" t="e">
        <f>+PEI!#REF!</f>
        <v>#REF!</v>
      </c>
      <c r="Y35" s="175"/>
      <c r="Z35" s="175" t="e">
        <f>+PEI!#REF!</f>
        <v>#REF!</v>
      </c>
      <c r="AA35" s="175"/>
      <c r="AB35" s="175"/>
      <c r="AC35" s="182">
        <v>0</v>
      </c>
      <c r="AD35" s="183" t="e">
        <f t="shared" ref="AD35:AD40" si="37">AC35*I35</f>
        <v>#REF!</v>
      </c>
      <c r="AE35" s="182">
        <v>0</v>
      </c>
      <c r="AF35" s="183" t="e">
        <f t="shared" ref="AF35:AF40" si="38">AE35*I35</f>
        <v>#REF!</v>
      </c>
      <c r="AG35" s="182"/>
      <c r="AH35" s="183">
        <f t="shared" ref="AH35:AH40" si="39">AG35*M35</f>
        <v>0</v>
      </c>
      <c r="AI35" s="182"/>
      <c r="AJ35" s="183"/>
      <c r="AK35" s="183"/>
      <c r="AL35" s="184" t="e">
        <f t="shared" ref="AL35:AL40" si="40">AC35-T35</f>
        <v>#REF!</v>
      </c>
      <c r="AM35" s="184" t="e">
        <f t="shared" ref="AM35:AM40" si="41">AE35-V35</f>
        <v>#REF!</v>
      </c>
      <c r="AN35" s="184" t="e">
        <f t="shared" ref="AN35:AN40" si="42">AG35-X35</f>
        <v>#REF!</v>
      </c>
      <c r="AO35" s="184" t="e">
        <f t="shared" ref="AO35:AO40" si="43">AI35-Z35</f>
        <v>#REF!</v>
      </c>
      <c r="AP35" s="185" t="e">
        <f t="shared" ref="AP35:AP40" si="44">SUM(AL35)</f>
        <v>#REF!</v>
      </c>
      <c r="AQ35" s="185" t="e">
        <f t="shared" ref="AQ35:AQ40" si="45">SUM(AL35,AM35)</f>
        <v>#REF!</v>
      </c>
      <c r="AR35" s="185" t="e">
        <f t="shared" ref="AR35:AR40" si="46">SUM(AL35:AN35)</f>
        <v>#REF!</v>
      </c>
      <c r="AS35" s="185" t="e">
        <f t="shared" ref="AS35:AS40" si="47">SUM(AL35:AO35)</f>
        <v>#REF!</v>
      </c>
      <c r="AT35" s="175">
        <f t="shared" ref="AT35:AT40" si="48">SUM(AC35,AE35,AG35,AI35)</f>
        <v>0</v>
      </c>
      <c r="AU35" s="187"/>
      <c r="AV35" s="187"/>
      <c r="AW35" s="187"/>
      <c r="AX35" s="187"/>
      <c r="BB35" s="129"/>
      <c r="BK35" s="124"/>
    </row>
    <row r="36" spans="5:63" ht="60.75" hidden="1" customHeight="1" x14ac:dyDescent="0.2">
      <c r="E36" s="443"/>
      <c r="F36" s="443"/>
      <c r="G36" s="443"/>
      <c r="H36" s="190" t="e">
        <f>+PEI!#REF!</f>
        <v>#REF!</v>
      </c>
      <c r="I36" s="191" t="e">
        <f>+PEI!#REF!</f>
        <v>#REF!</v>
      </c>
      <c r="J36" s="194" t="e">
        <f>+PEI!#REF!</f>
        <v>#REF!</v>
      </c>
      <c r="K36" s="193" t="e">
        <f>+PEI!#REF!</f>
        <v>#REF!</v>
      </c>
      <c r="L36" s="177">
        <v>0</v>
      </c>
      <c r="M36" s="178">
        <v>44958</v>
      </c>
      <c r="N36" s="178">
        <v>45280</v>
      </c>
      <c r="O36" s="177">
        <f t="shared" si="33"/>
        <v>322</v>
      </c>
      <c r="P36" s="179">
        <f t="shared" ca="1" si="34"/>
        <v>-406</v>
      </c>
      <c r="Q36" s="180"/>
      <c r="R36" s="181" t="str">
        <f t="shared" ca="1" si="35"/>
        <v>Pendiente</v>
      </c>
      <c r="S36" s="181">
        <f t="shared" ca="1" si="36"/>
        <v>-406</v>
      </c>
      <c r="T36" s="175">
        <f>+PEI!K24</f>
        <v>0</v>
      </c>
      <c r="U36" s="175"/>
      <c r="V36" s="175">
        <f>+PEI!L24</f>
        <v>0</v>
      </c>
      <c r="W36" s="175"/>
      <c r="X36" s="175">
        <f>+PEI!M24</f>
        <v>0</v>
      </c>
      <c r="Y36" s="175"/>
      <c r="Z36" s="175">
        <f>+PEI!N24</f>
        <v>0</v>
      </c>
      <c r="AA36" s="175"/>
      <c r="AB36" s="175"/>
      <c r="AC36" s="182">
        <v>0</v>
      </c>
      <c r="AD36" s="183" t="e">
        <f t="shared" si="37"/>
        <v>#REF!</v>
      </c>
      <c r="AE36" s="182">
        <v>0</v>
      </c>
      <c r="AF36" s="183" t="e">
        <f t="shared" si="38"/>
        <v>#REF!</v>
      </c>
      <c r="AG36" s="182"/>
      <c r="AH36" s="183">
        <f t="shared" si="39"/>
        <v>0</v>
      </c>
      <c r="AI36" s="182"/>
      <c r="AJ36" s="183"/>
      <c r="AK36" s="183"/>
      <c r="AL36" s="184">
        <f t="shared" si="40"/>
        <v>0</v>
      </c>
      <c r="AM36" s="184">
        <f t="shared" si="41"/>
        <v>0</v>
      </c>
      <c r="AN36" s="184">
        <f t="shared" ref="AN36:AN39" si="49">AG36-X36</f>
        <v>0</v>
      </c>
      <c r="AO36" s="184">
        <f t="shared" ref="AO36:AO39" si="50">AI36-Z36</f>
        <v>0</v>
      </c>
      <c r="AP36" s="185">
        <f t="shared" ref="AP36:AP39" si="51">SUM(AL36)</f>
        <v>0</v>
      </c>
      <c r="AQ36" s="185">
        <f t="shared" ref="AQ36:AQ38" si="52">SUM(AL36,AM36)</f>
        <v>0</v>
      </c>
      <c r="AR36" s="185">
        <f t="shared" ref="AR36:AR38" si="53">SUM(AL36:AN36)</f>
        <v>0</v>
      </c>
      <c r="AS36" s="185">
        <f t="shared" ref="AS36:AS38" si="54">SUM(AL36:AO36)</f>
        <v>0</v>
      </c>
      <c r="AT36" s="175">
        <f t="shared" si="48"/>
        <v>0</v>
      </c>
      <c r="AU36" s="187"/>
      <c r="AV36" s="187"/>
      <c r="AW36" s="187"/>
      <c r="AX36" s="187"/>
      <c r="BB36" s="129"/>
      <c r="BK36" s="124"/>
    </row>
    <row r="37" spans="5:63" ht="60.75" hidden="1" customHeight="1" x14ac:dyDescent="0.2">
      <c r="E37" s="443"/>
      <c r="F37" s="443"/>
      <c r="G37" s="443"/>
      <c r="H37" s="190" t="e">
        <f>+PEI!#REF!</f>
        <v>#REF!</v>
      </c>
      <c r="I37" s="191" t="e">
        <f>+PEI!#REF!</f>
        <v>#REF!</v>
      </c>
      <c r="J37" s="194" t="e">
        <f>+PEI!#REF!</f>
        <v>#REF!</v>
      </c>
      <c r="K37" s="193" t="e">
        <f>+PEI!#REF!</f>
        <v>#REF!</v>
      </c>
      <c r="L37" s="177">
        <v>0</v>
      </c>
      <c r="M37" s="178">
        <v>44958</v>
      </c>
      <c r="N37" s="178">
        <v>45280</v>
      </c>
      <c r="O37" s="177">
        <f t="shared" si="33"/>
        <v>322</v>
      </c>
      <c r="P37" s="179">
        <f t="shared" ca="1" si="34"/>
        <v>-406</v>
      </c>
      <c r="Q37" s="180"/>
      <c r="R37" s="181" t="str">
        <f t="shared" ca="1" si="35"/>
        <v>Pendiente</v>
      </c>
      <c r="S37" s="181">
        <f t="shared" ca="1" si="36"/>
        <v>-406</v>
      </c>
      <c r="T37" s="175" t="e">
        <f>+PEI!#REF!</f>
        <v>#REF!</v>
      </c>
      <c r="U37" s="175"/>
      <c r="V37" s="175" t="e">
        <f>+PEI!#REF!</f>
        <v>#REF!</v>
      </c>
      <c r="W37" s="175"/>
      <c r="X37" s="175" t="e">
        <f>+PEI!#REF!</f>
        <v>#REF!</v>
      </c>
      <c r="Y37" s="175"/>
      <c r="Z37" s="175" t="e">
        <f>+PEI!#REF!</f>
        <v>#REF!</v>
      </c>
      <c r="AA37" s="175"/>
      <c r="AB37" s="175"/>
      <c r="AC37" s="182">
        <v>0</v>
      </c>
      <c r="AD37" s="183" t="e">
        <f t="shared" si="37"/>
        <v>#REF!</v>
      </c>
      <c r="AE37" s="182">
        <v>0</v>
      </c>
      <c r="AF37" s="183" t="e">
        <f t="shared" si="38"/>
        <v>#REF!</v>
      </c>
      <c r="AG37" s="182"/>
      <c r="AH37" s="183">
        <f t="shared" si="39"/>
        <v>0</v>
      </c>
      <c r="AI37" s="182"/>
      <c r="AJ37" s="183"/>
      <c r="AK37" s="183"/>
      <c r="AL37" s="184" t="e">
        <f t="shared" si="40"/>
        <v>#REF!</v>
      </c>
      <c r="AM37" s="184" t="e">
        <f t="shared" si="41"/>
        <v>#REF!</v>
      </c>
      <c r="AN37" s="184" t="e">
        <f t="shared" si="49"/>
        <v>#REF!</v>
      </c>
      <c r="AO37" s="184" t="e">
        <f t="shared" si="50"/>
        <v>#REF!</v>
      </c>
      <c r="AP37" s="185" t="e">
        <f t="shared" si="51"/>
        <v>#REF!</v>
      </c>
      <c r="AQ37" s="185" t="e">
        <f t="shared" si="52"/>
        <v>#REF!</v>
      </c>
      <c r="AR37" s="185" t="e">
        <f t="shared" si="53"/>
        <v>#REF!</v>
      </c>
      <c r="AS37" s="185" t="e">
        <f t="shared" si="54"/>
        <v>#REF!</v>
      </c>
      <c r="AT37" s="175">
        <f t="shared" si="48"/>
        <v>0</v>
      </c>
      <c r="AU37" s="187"/>
      <c r="AV37" s="187"/>
      <c r="AW37" s="187"/>
      <c r="AX37" s="187"/>
      <c r="BB37" s="129"/>
      <c r="BK37" s="124"/>
    </row>
    <row r="38" spans="5:63" ht="60.75" hidden="1" customHeight="1" x14ac:dyDescent="0.2">
      <c r="E38" s="443"/>
      <c r="F38" s="443"/>
      <c r="G38" s="443"/>
      <c r="H38" s="190" t="e">
        <f>+PEI!#REF!</f>
        <v>#REF!</v>
      </c>
      <c r="I38" s="191" t="e">
        <f>+PEI!#REF!</f>
        <v>#REF!</v>
      </c>
      <c r="J38" s="194" t="e">
        <f>+PEI!#REF!</f>
        <v>#REF!</v>
      </c>
      <c r="K38" s="193">
        <f>+PEI!I16</f>
        <v>0</v>
      </c>
      <c r="L38" s="177">
        <v>0</v>
      </c>
      <c r="M38" s="178">
        <v>44958</v>
      </c>
      <c r="N38" s="178">
        <v>45280</v>
      </c>
      <c r="O38" s="177">
        <f t="shared" si="33"/>
        <v>322</v>
      </c>
      <c r="P38" s="179">
        <f t="shared" ca="1" si="34"/>
        <v>-406</v>
      </c>
      <c r="Q38" s="180"/>
      <c r="R38" s="181" t="str">
        <f t="shared" ca="1" si="35"/>
        <v>Pendiente</v>
      </c>
      <c r="S38" s="181">
        <f t="shared" ca="1" si="36"/>
        <v>-406</v>
      </c>
      <c r="T38" s="175" t="e">
        <f>+PEI!#REF!</f>
        <v>#REF!</v>
      </c>
      <c r="U38" s="175"/>
      <c r="V38" s="175" t="e">
        <f>+PEI!#REF!</f>
        <v>#REF!</v>
      </c>
      <c r="W38" s="175"/>
      <c r="X38" s="175" t="e">
        <f>+PEI!#REF!</f>
        <v>#REF!</v>
      </c>
      <c r="Y38" s="175"/>
      <c r="Z38" s="175" t="e">
        <f>+PEI!#REF!</f>
        <v>#REF!</v>
      </c>
      <c r="AA38" s="175"/>
      <c r="AB38" s="175"/>
      <c r="AC38" s="182">
        <v>0</v>
      </c>
      <c r="AD38" s="183" t="e">
        <f t="shared" si="37"/>
        <v>#REF!</v>
      </c>
      <c r="AE38" s="182">
        <v>0</v>
      </c>
      <c r="AF38" s="183" t="e">
        <f t="shared" si="38"/>
        <v>#REF!</v>
      </c>
      <c r="AG38" s="182"/>
      <c r="AH38" s="183">
        <f t="shared" si="39"/>
        <v>0</v>
      </c>
      <c r="AI38" s="182"/>
      <c r="AJ38" s="183"/>
      <c r="AK38" s="183"/>
      <c r="AL38" s="184" t="e">
        <f t="shared" si="40"/>
        <v>#REF!</v>
      </c>
      <c r="AM38" s="184" t="e">
        <f t="shared" si="41"/>
        <v>#REF!</v>
      </c>
      <c r="AN38" s="184" t="e">
        <f t="shared" si="49"/>
        <v>#REF!</v>
      </c>
      <c r="AO38" s="184" t="e">
        <f t="shared" si="50"/>
        <v>#REF!</v>
      </c>
      <c r="AP38" s="185" t="e">
        <f t="shared" si="51"/>
        <v>#REF!</v>
      </c>
      <c r="AQ38" s="185" t="e">
        <f t="shared" si="52"/>
        <v>#REF!</v>
      </c>
      <c r="AR38" s="185" t="e">
        <f t="shared" si="53"/>
        <v>#REF!</v>
      </c>
      <c r="AS38" s="185" t="e">
        <f t="shared" si="54"/>
        <v>#REF!</v>
      </c>
      <c r="AT38" s="175">
        <f t="shared" si="48"/>
        <v>0</v>
      </c>
      <c r="AU38" s="187"/>
      <c r="AV38" s="187"/>
      <c r="AW38" s="187"/>
      <c r="AX38" s="187"/>
      <c r="BB38" s="129"/>
      <c r="BK38" s="124"/>
    </row>
    <row r="39" spans="5:63" ht="60.75" hidden="1" customHeight="1" x14ac:dyDescent="0.2">
      <c r="E39" s="443"/>
      <c r="F39" s="443"/>
      <c r="G39" s="443"/>
      <c r="H39" s="190" t="e">
        <f>+PEI!#REF!</f>
        <v>#REF!</v>
      </c>
      <c r="I39" s="191" t="e">
        <f>+PEI!#REF!</f>
        <v>#REF!</v>
      </c>
      <c r="J39" s="194" t="e">
        <f>+PEI!#REF!</f>
        <v>#REF!</v>
      </c>
      <c r="K39" s="193">
        <f>+PEI!I17</f>
        <v>0</v>
      </c>
      <c r="L39" s="177">
        <v>0</v>
      </c>
      <c r="M39" s="178">
        <v>44958</v>
      </c>
      <c r="N39" s="178">
        <v>45280</v>
      </c>
      <c r="O39" s="177">
        <f t="shared" si="33"/>
        <v>322</v>
      </c>
      <c r="P39" s="179">
        <f t="shared" ca="1" si="34"/>
        <v>-406</v>
      </c>
      <c r="Q39" s="180"/>
      <c r="R39" s="181" t="str">
        <f t="shared" ca="1" si="35"/>
        <v>Pendiente</v>
      </c>
      <c r="S39" s="181">
        <f t="shared" ca="1" si="36"/>
        <v>-406</v>
      </c>
      <c r="T39" s="175" t="e">
        <f>+PEI!#REF!</f>
        <v>#REF!</v>
      </c>
      <c r="U39" s="175"/>
      <c r="V39" s="175" t="e">
        <f>+PEI!#REF!</f>
        <v>#REF!</v>
      </c>
      <c r="W39" s="175"/>
      <c r="X39" s="175" t="e">
        <f>+PEI!#REF!</f>
        <v>#REF!</v>
      </c>
      <c r="Y39" s="175"/>
      <c r="Z39" s="175" t="e">
        <f>+PEI!#REF!</f>
        <v>#REF!</v>
      </c>
      <c r="AA39" s="175"/>
      <c r="AB39" s="175"/>
      <c r="AC39" s="182">
        <v>0</v>
      </c>
      <c r="AD39" s="183" t="e">
        <f t="shared" si="37"/>
        <v>#REF!</v>
      </c>
      <c r="AE39" s="182">
        <v>0</v>
      </c>
      <c r="AF39" s="183" t="e">
        <f t="shared" si="38"/>
        <v>#REF!</v>
      </c>
      <c r="AG39" s="182"/>
      <c r="AH39" s="183">
        <f t="shared" si="39"/>
        <v>0</v>
      </c>
      <c r="AI39" s="182"/>
      <c r="AJ39" s="183"/>
      <c r="AK39" s="183"/>
      <c r="AL39" s="184" t="e">
        <f t="shared" si="40"/>
        <v>#REF!</v>
      </c>
      <c r="AM39" s="184" t="e">
        <f t="shared" si="41"/>
        <v>#REF!</v>
      </c>
      <c r="AN39" s="184" t="e">
        <f t="shared" si="49"/>
        <v>#REF!</v>
      </c>
      <c r="AO39" s="184" t="e">
        <f t="shared" si="50"/>
        <v>#REF!</v>
      </c>
      <c r="AP39" s="185" t="e">
        <f t="shared" si="51"/>
        <v>#REF!</v>
      </c>
      <c r="AQ39" s="185" t="e">
        <f t="shared" ref="AQ39" si="55">SUM(AL39,AM39)</f>
        <v>#REF!</v>
      </c>
      <c r="AR39" s="185" t="e">
        <f t="shared" ref="AR39" si="56">SUM(AL39:AN39)</f>
        <v>#REF!</v>
      </c>
      <c r="AS39" s="185" t="e">
        <f t="shared" ref="AS39" si="57">SUM(AL39:AO39)</f>
        <v>#REF!</v>
      </c>
      <c r="AT39" s="175">
        <f t="shared" si="48"/>
        <v>0</v>
      </c>
      <c r="AU39" s="187"/>
      <c r="AV39" s="187"/>
      <c r="AW39" s="187"/>
      <c r="AX39" s="187"/>
      <c r="BB39" s="129"/>
      <c r="BK39" s="124"/>
    </row>
    <row r="40" spans="5:63" ht="60.75" hidden="1" customHeight="1" x14ac:dyDescent="0.2">
      <c r="E40" s="443"/>
      <c r="F40" s="443"/>
      <c r="G40" s="443"/>
      <c r="H40" s="190" t="e">
        <f>+PEI!#REF!</f>
        <v>#REF!</v>
      </c>
      <c r="I40" s="191" t="e">
        <f>+PEI!#REF!</f>
        <v>#REF!</v>
      </c>
      <c r="J40" s="194" t="e">
        <f>+PEI!#REF!</f>
        <v>#REF!</v>
      </c>
      <c r="K40" s="193" t="e">
        <f>+PEI!#REF!</f>
        <v>#REF!</v>
      </c>
      <c r="L40" s="177">
        <v>0</v>
      </c>
      <c r="M40" s="178">
        <v>44958</v>
      </c>
      <c r="N40" s="178">
        <v>45280</v>
      </c>
      <c r="O40" s="177">
        <f t="shared" si="33"/>
        <v>322</v>
      </c>
      <c r="P40" s="179">
        <f t="shared" ca="1" si="34"/>
        <v>-406</v>
      </c>
      <c r="Q40" s="180"/>
      <c r="R40" s="181" t="str">
        <f t="shared" ca="1" si="35"/>
        <v>Pendiente</v>
      </c>
      <c r="S40" s="181">
        <f t="shared" ca="1" si="36"/>
        <v>-406</v>
      </c>
      <c r="T40" s="175" t="e">
        <f>+PEI!#REF!</f>
        <v>#REF!</v>
      </c>
      <c r="U40" s="175"/>
      <c r="V40" s="175" t="e">
        <f>+PEI!#REF!</f>
        <v>#REF!</v>
      </c>
      <c r="W40" s="175"/>
      <c r="X40" s="175" t="e">
        <f>+PEI!#REF!</f>
        <v>#REF!</v>
      </c>
      <c r="Y40" s="175"/>
      <c r="Z40" s="175" t="e">
        <f>+PEI!#REF!</f>
        <v>#REF!</v>
      </c>
      <c r="AA40" s="175"/>
      <c r="AB40" s="175"/>
      <c r="AC40" s="182">
        <v>0</v>
      </c>
      <c r="AD40" s="183" t="e">
        <f t="shared" si="37"/>
        <v>#REF!</v>
      </c>
      <c r="AE40" s="182">
        <v>0</v>
      </c>
      <c r="AF40" s="183" t="e">
        <f t="shared" si="38"/>
        <v>#REF!</v>
      </c>
      <c r="AG40" s="182"/>
      <c r="AH40" s="183">
        <f t="shared" si="39"/>
        <v>0</v>
      </c>
      <c r="AI40" s="182"/>
      <c r="AJ40" s="183"/>
      <c r="AK40" s="183"/>
      <c r="AL40" s="184" t="e">
        <f t="shared" si="40"/>
        <v>#REF!</v>
      </c>
      <c r="AM40" s="184" t="e">
        <f t="shared" si="41"/>
        <v>#REF!</v>
      </c>
      <c r="AN40" s="184" t="e">
        <f t="shared" si="42"/>
        <v>#REF!</v>
      </c>
      <c r="AO40" s="184" t="e">
        <f t="shared" si="43"/>
        <v>#REF!</v>
      </c>
      <c r="AP40" s="185" t="e">
        <f t="shared" si="44"/>
        <v>#REF!</v>
      </c>
      <c r="AQ40" s="185" t="e">
        <f t="shared" si="45"/>
        <v>#REF!</v>
      </c>
      <c r="AR40" s="185" t="e">
        <f t="shared" si="46"/>
        <v>#REF!</v>
      </c>
      <c r="AS40" s="185" t="e">
        <f t="shared" si="47"/>
        <v>#REF!</v>
      </c>
      <c r="AT40" s="175">
        <f t="shared" si="48"/>
        <v>0</v>
      </c>
      <c r="AU40" s="187"/>
      <c r="AV40" s="187"/>
      <c r="AW40" s="187"/>
      <c r="AX40" s="187"/>
      <c r="BB40" s="129"/>
      <c r="BK40" s="124"/>
    </row>
    <row r="41" spans="5:63" ht="6" customHeight="1" x14ac:dyDescent="0.2">
      <c r="AU41" s="160"/>
      <c r="AV41" s="160"/>
      <c r="AW41" s="160"/>
      <c r="AX41" s="160"/>
      <c r="BB41" s="129"/>
      <c r="BK41" s="124"/>
    </row>
    <row r="42" spans="5:63" ht="41.25" customHeight="1" x14ac:dyDescent="0.2">
      <c r="E42" s="166" t="str">
        <f>+E26</f>
        <v>1. COLABORADORES - CLIENTES</v>
      </c>
      <c r="F42" s="167"/>
      <c r="G42" s="168"/>
      <c r="H42" s="168"/>
      <c r="I42" s="169"/>
      <c r="J42" s="169"/>
      <c r="K42" s="168"/>
      <c r="L42" s="168"/>
      <c r="M42" s="168"/>
      <c r="N42" s="168"/>
      <c r="O42" s="168"/>
      <c r="P42" s="168"/>
      <c r="Q42" s="168"/>
      <c r="R42" s="168" t="s">
        <v>138</v>
      </c>
      <c r="S42" s="168"/>
      <c r="T42" s="170">
        <f>AVERAGE(U45)</f>
        <v>0</v>
      </c>
      <c r="U42" s="170"/>
      <c r="V42" s="170">
        <f>AVERAGE(W45)</f>
        <v>0</v>
      </c>
      <c r="W42" s="170"/>
      <c r="X42" s="170">
        <f>AVERAGE(Y45)</f>
        <v>0.5</v>
      </c>
      <c r="Y42" s="170"/>
      <c r="Z42" s="170">
        <f>AVERAGE(AA45)</f>
        <v>0.5</v>
      </c>
      <c r="AA42" s="168"/>
      <c r="AB42" s="168"/>
      <c r="AC42" s="171">
        <f>AVERAGE(AD45)</f>
        <v>0</v>
      </c>
      <c r="AD42" s="171"/>
      <c r="AE42" s="171">
        <f>AVERAGE(AF45)</f>
        <v>0</v>
      </c>
      <c r="AF42" s="171"/>
      <c r="AG42" s="171">
        <f>AVERAGE(AH45)</f>
        <v>0</v>
      </c>
      <c r="AH42" s="171"/>
      <c r="AI42" s="171">
        <f>AVERAGE(AJ45)</f>
        <v>0</v>
      </c>
      <c r="AJ42" s="171"/>
      <c r="AK42" s="171"/>
      <c r="AL42" s="172">
        <f>AC42-T42</f>
        <v>0</v>
      </c>
      <c r="AM42" s="172">
        <f>AE42-V42</f>
        <v>0</v>
      </c>
      <c r="AN42" s="172">
        <f t="shared" ref="AN42:AN44" si="58">AG42-X42</f>
        <v>-0.5</v>
      </c>
      <c r="AO42" s="172">
        <f t="shared" ref="AO42:AO44" si="59">AI42-Z42</f>
        <v>-0.5</v>
      </c>
      <c r="AP42" s="172">
        <f t="shared" ref="AP42:AP44" si="60">SUM(AL42)</f>
        <v>0</v>
      </c>
      <c r="AQ42" s="172">
        <f t="shared" ref="AQ42:AQ44" si="61">SUM(AL42,AM42)</f>
        <v>0</v>
      </c>
      <c r="AR42" s="172">
        <f t="shared" ref="AR42:AR44" si="62">SUM(AL42:AN42)</f>
        <v>-0.5</v>
      </c>
      <c r="AS42" s="172">
        <f t="shared" ref="AS42:AS44" si="63">SUM(AL42:AO42)</f>
        <v>-1</v>
      </c>
      <c r="AT42" s="173"/>
      <c r="AU42" s="165"/>
      <c r="AV42" s="165"/>
      <c r="AW42" s="165"/>
      <c r="AX42" s="165"/>
      <c r="BB42" s="129"/>
      <c r="BK42" s="124"/>
    </row>
    <row r="43" spans="5:63" ht="60.75" customHeight="1" x14ac:dyDescent="0.2">
      <c r="E43" s="442" t="str">
        <f>+PEI!B27</f>
        <v>1.3</v>
      </c>
      <c r="F43" s="442" t="str">
        <f>+PEI!C27</f>
        <v>Reducir la huella de carbono operativa  de la Institución.</v>
      </c>
      <c r="G43" s="442" t="str">
        <f>+PEI!D27</f>
        <v>Implementar un sistema de digitalización de documentos, que permitan reducir considerablemente las compras de resmas papel.</v>
      </c>
      <c r="H43" s="174" t="str">
        <f>+PEI!F27</f>
        <v>E-CC-1.3.1</v>
      </c>
      <c r="I43" s="175">
        <f>+PEI!G27</f>
        <v>0.05</v>
      </c>
      <c r="J43" s="174" t="str">
        <f>+PEI!H27</f>
        <v>Formular plan de compras del suministro de papel anual.</v>
      </c>
      <c r="K43" s="174" t="str">
        <f>+PEI!I27</f>
        <v xml:space="preserve">## resmas de papel compradas /
## resmas de papel definido, </v>
      </c>
      <c r="L43" s="188" t="str">
        <f>+PEI!J27</f>
        <v>80%</v>
      </c>
      <c r="M43" s="178">
        <v>45098</v>
      </c>
      <c r="N43" s="178">
        <v>45280</v>
      </c>
      <c r="O43" s="177">
        <f t="shared" ref="O43:O44" si="64">IF(OR(M43="",N43=""),"",N43-M43)</f>
        <v>182</v>
      </c>
      <c r="P43" s="179">
        <f t="shared" ref="P43:P44" ca="1" si="65">IF(OR(M43="",N43=""),"",N43-TODAY())</f>
        <v>-406</v>
      </c>
      <c r="Q43" s="180"/>
      <c r="R43" s="181" t="str">
        <f ca="1">IF(O43="","",(IF(AND(P43&gt;0,AT43&lt;100%),"Pendiente",IF(AND(P43&gt;0,AT43=100%),"Finalizada",IF(AND(P43&lt;0,AT43=100%),"Finalizada","Pendiente")))))</f>
        <v>Pendiente</v>
      </c>
      <c r="S43" s="181">
        <f t="shared" ref="S43:S44" ca="1" si="66">IF((OR(M43="",N43="")),"",IF(R43="Finalizada","Finalizada",(N43-$B$2)))</f>
        <v>-406</v>
      </c>
      <c r="T43" s="175">
        <f>+PEI!K27</f>
        <v>0</v>
      </c>
      <c r="U43" s="175">
        <f t="shared" ref="U43" si="67">T43*I43</f>
        <v>0</v>
      </c>
      <c r="V43" s="175">
        <f>+PEI!L27</f>
        <v>0</v>
      </c>
      <c r="W43" s="175">
        <f t="shared" ref="W43" si="68">V43*I43</f>
        <v>0</v>
      </c>
      <c r="X43" s="175">
        <f>+PEI!M27</f>
        <v>0.5</v>
      </c>
      <c r="Y43" s="175">
        <f>X43*I43</f>
        <v>2.5000000000000001E-2</v>
      </c>
      <c r="Z43" s="175">
        <f>+PEI!N27</f>
        <v>0.5</v>
      </c>
      <c r="AA43" s="175">
        <f>Z43*I43</f>
        <v>2.5000000000000001E-2</v>
      </c>
      <c r="AB43" s="175"/>
      <c r="AC43" s="182">
        <v>0</v>
      </c>
      <c r="AD43" s="183">
        <f>AC43*I43</f>
        <v>0</v>
      </c>
      <c r="AE43" s="182">
        <v>0</v>
      </c>
      <c r="AF43" s="183">
        <f>AE43*I43</f>
        <v>0</v>
      </c>
      <c r="AG43" s="182">
        <v>0</v>
      </c>
      <c r="AH43" s="183">
        <f>AG43*I43</f>
        <v>0</v>
      </c>
      <c r="AI43" s="182">
        <v>0</v>
      </c>
      <c r="AJ43" s="183">
        <f>AI43*I43</f>
        <v>0</v>
      </c>
      <c r="AK43" s="183"/>
      <c r="AL43" s="184">
        <f>AC43-T43</f>
        <v>0</v>
      </c>
      <c r="AM43" s="184">
        <f>AE43-V43</f>
        <v>0</v>
      </c>
      <c r="AN43" s="184">
        <f t="shared" si="58"/>
        <v>-0.5</v>
      </c>
      <c r="AO43" s="184">
        <f t="shared" si="59"/>
        <v>-0.5</v>
      </c>
      <c r="AP43" s="185">
        <f t="shared" si="60"/>
        <v>0</v>
      </c>
      <c r="AQ43" s="185">
        <f t="shared" si="61"/>
        <v>0</v>
      </c>
      <c r="AR43" s="185">
        <f t="shared" si="62"/>
        <v>-0.5</v>
      </c>
      <c r="AS43" s="185">
        <f t="shared" si="63"/>
        <v>-1</v>
      </c>
      <c r="AT43" s="175">
        <f t="shared" ref="AT43:AT44" si="69">SUM(AC43,AE43,AG43,AI43)</f>
        <v>0</v>
      </c>
      <c r="AU43" s="187"/>
      <c r="AV43" s="187"/>
      <c r="AW43" s="187" t="s">
        <v>742</v>
      </c>
      <c r="AX43" s="187" t="s">
        <v>743</v>
      </c>
      <c r="BB43" s="129"/>
      <c r="BK43" s="124"/>
    </row>
    <row r="44" spans="5:63" ht="60.75" customHeight="1" x14ac:dyDescent="0.2">
      <c r="E44" s="443"/>
      <c r="F44" s="443"/>
      <c r="G44" s="443"/>
      <c r="H44" s="174" t="str">
        <f>+PEI!F28</f>
        <v>E-CC-1.3.2</v>
      </c>
      <c r="I44" s="175">
        <f>+PEI!G28</f>
        <v>0.2</v>
      </c>
      <c r="J44" s="174" t="str">
        <f>+PEI!H28</f>
        <v>Formular plan de digitalización de expedientes.</v>
      </c>
      <c r="K44" s="174" t="str">
        <f>+PEI!I28</f>
        <v xml:space="preserve">## resmas de papel compradas /
## resmas de papel definido, </v>
      </c>
      <c r="L44" s="188" t="str">
        <f>+PEI!J28</f>
        <v>80%</v>
      </c>
      <c r="M44" s="178">
        <v>45098</v>
      </c>
      <c r="N44" s="178">
        <v>45280</v>
      </c>
      <c r="O44" s="177">
        <f t="shared" si="64"/>
        <v>182</v>
      </c>
      <c r="P44" s="179">
        <f t="shared" ca="1" si="65"/>
        <v>-406</v>
      </c>
      <c r="Q44" s="180"/>
      <c r="R44" s="181" t="str">
        <f ca="1">IF(O44="","",(IF(AND(P44&gt;0,AT44&lt;100%),"Pendiente",IF(AND(P44&gt;0,AT44=100%),"Finalizada",IF(AND(P44&lt;0,AT44=100%),"Finalizada","Pendiente")))))</f>
        <v>Pendiente</v>
      </c>
      <c r="S44" s="181">
        <f t="shared" ca="1" si="66"/>
        <v>-406</v>
      </c>
      <c r="T44" s="175">
        <f>+PEI!K28</f>
        <v>0</v>
      </c>
      <c r="U44" s="175">
        <f t="shared" ref="U44" si="70">T44*I44</f>
        <v>0</v>
      </c>
      <c r="V44" s="175">
        <f>+PEI!L28</f>
        <v>0</v>
      </c>
      <c r="W44" s="175">
        <f t="shared" ref="W44" si="71">V44*I44</f>
        <v>0</v>
      </c>
      <c r="X44" s="175">
        <f>+PEI!M28</f>
        <v>0.5</v>
      </c>
      <c r="Y44" s="175">
        <f>X44*I44</f>
        <v>0.1</v>
      </c>
      <c r="Z44" s="175">
        <f>+PEI!N28</f>
        <v>0.5</v>
      </c>
      <c r="AA44" s="175">
        <f>Z44*I44</f>
        <v>0.1</v>
      </c>
      <c r="AB44" s="175"/>
      <c r="AC44" s="182">
        <v>0</v>
      </c>
      <c r="AD44" s="183">
        <f>AC44*I44</f>
        <v>0</v>
      </c>
      <c r="AE44" s="182">
        <v>0</v>
      </c>
      <c r="AF44" s="183">
        <f>AE44*I44</f>
        <v>0</v>
      </c>
      <c r="AG44" s="182">
        <v>0</v>
      </c>
      <c r="AH44" s="183">
        <f>AG44*I44</f>
        <v>0</v>
      </c>
      <c r="AI44" s="182">
        <v>0</v>
      </c>
      <c r="AJ44" s="183">
        <f>AI44*I44</f>
        <v>0</v>
      </c>
      <c r="AK44" s="183"/>
      <c r="AL44" s="184">
        <f>AC44-T44</f>
        <v>0</v>
      </c>
      <c r="AM44" s="184">
        <f>AE44-V44</f>
        <v>0</v>
      </c>
      <c r="AN44" s="184">
        <f t="shared" si="58"/>
        <v>-0.5</v>
      </c>
      <c r="AO44" s="184">
        <f t="shared" si="59"/>
        <v>-0.5</v>
      </c>
      <c r="AP44" s="185">
        <f t="shared" si="60"/>
        <v>0</v>
      </c>
      <c r="AQ44" s="185">
        <f t="shared" si="61"/>
        <v>0</v>
      </c>
      <c r="AR44" s="185">
        <f t="shared" si="62"/>
        <v>-0.5</v>
      </c>
      <c r="AS44" s="185">
        <f t="shared" si="63"/>
        <v>-1</v>
      </c>
      <c r="AT44" s="175">
        <f t="shared" si="69"/>
        <v>0</v>
      </c>
      <c r="AU44" s="187"/>
      <c r="AV44" s="187"/>
      <c r="AW44" s="187" t="s">
        <v>744</v>
      </c>
      <c r="AX44" s="187" t="s">
        <v>745</v>
      </c>
      <c r="BB44" s="129"/>
      <c r="BK44" s="124"/>
    </row>
    <row r="45" spans="5:63" ht="60.75" customHeight="1" x14ac:dyDescent="0.2">
      <c r="E45" s="443"/>
      <c r="F45" s="443"/>
      <c r="G45" s="168"/>
      <c r="H45" s="168"/>
      <c r="I45" s="169">
        <f>SUM(I43:I44)</f>
        <v>0.25</v>
      </c>
      <c r="J45" s="169"/>
      <c r="K45" s="168"/>
      <c r="L45" s="168"/>
      <c r="M45" s="168"/>
      <c r="N45" s="168"/>
      <c r="O45" s="168"/>
      <c r="P45" s="168"/>
      <c r="Q45" s="168"/>
      <c r="R45" s="168"/>
      <c r="S45" s="168" t="s">
        <v>139</v>
      </c>
      <c r="T45" s="168"/>
      <c r="U45" s="170">
        <f>SUM(U43:U44)/$I45</f>
        <v>0</v>
      </c>
      <c r="V45" s="170"/>
      <c r="W45" s="170">
        <f>SUM(W43:W44)/$I45</f>
        <v>0</v>
      </c>
      <c r="X45" s="170"/>
      <c r="Y45" s="170">
        <f>SUM(Y43:Y44)/$I45</f>
        <v>0.5</v>
      </c>
      <c r="Z45" s="170"/>
      <c r="AA45" s="170">
        <f>SUM(AA43:AA44)/$I45</f>
        <v>0.5</v>
      </c>
      <c r="AB45" s="318">
        <f>+Y45+AA45</f>
        <v>1</v>
      </c>
      <c r="AC45" s="168"/>
      <c r="AD45" s="171">
        <f>SUM(AD43:AD44)/$I45</f>
        <v>0</v>
      </c>
      <c r="AE45" s="168"/>
      <c r="AF45" s="171">
        <f>SUM(AF43:AF44)/$I45</f>
        <v>0</v>
      </c>
      <c r="AG45" s="168"/>
      <c r="AH45" s="171">
        <f>SUM(AH43:AH44)/$I45</f>
        <v>0</v>
      </c>
      <c r="AI45" s="168"/>
      <c r="AJ45" s="169">
        <f>SUM(AJ43:AJ44)/$I45</f>
        <v>0</v>
      </c>
      <c r="AK45" s="320">
        <f>+AH45+AJ45</f>
        <v>0</v>
      </c>
      <c r="AL45" s="168"/>
      <c r="AM45" s="172">
        <f>AD45-U45</f>
        <v>0</v>
      </c>
      <c r="AN45" s="172">
        <f>AF45-W45</f>
        <v>0</v>
      </c>
      <c r="AO45" s="172">
        <f>AH45-Y45</f>
        <v>-0.5</v>
      </c>
      <c r="AP45" s="172">
        <f>AJ45-AA45</f>
        <v>-0.5</v>
      </c>
      <c r="AQ45" s="172">
        <f>SUM(AM45)</f>
        <v>0</v>
      </c>
      <c r="AR45" s="172">
        <f>SUM(AM45,AN45)</f>
        <v>0</v>
      </c>
      <c r="AS45" s="172">
        <f>SUM(AM45:AO45)</f>
        <v>-0.5</v>
      </c>
      <c r="AT45" s="172">
        <f>SUM(AM45:AP45)</f>
        <v>-1</v>
      </c>
      <c r="AU45" s="168"/>
      <c r="AV45" s="168"/>
      <c r="AW45" s="168"/>
      <c r="AX45" s="168"/>
    </row>
    <row r="46" spans="5:63" ht="60.75" hidden="1" customHeight="1" x14ac:dyDescent="0.2">
      <c r="E46" s="443"/>
      <c r="F46" s="443"/>
      <c r="G46" s="168" t="s">
        <v>28</v>
      </c>
      <c r="H46" s="168"/>
      <c r="I46" s="169"/>
      <c r="J46" s="169"/>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72"/>
      <c r="AN46" s="172"/>
      <c r="AO46" s="172"/>
      <c r="AP46" s="172"/>
      <c r="AQ46" s="172"/>
      <c r="AR46" s="172"/>
      <c r="AS46" s="172"/>
      <c r="AT46" s="172"/>
      <c r="AU46" s="168"/>
      <c r="AV46" s="168"/>
      <c r="AW46" s="168"/>
      <c r="AX46" s="168"/>
    </row>
    <row r="47" spans="5:63" ht="60.75" hidden="1" customHeight="1" x14ac:dyDescent="0.2">
      <c r="E47" s="443"/>
      <c r="F47" s="443"/>
      <c r="G47" s="442"/>
      <c r="H47" s="190" t="e">
        <f>+PEI!#REF!</f>
        <v>#REF!</v>
      </c>
      <c r="I47" s="191" t="e">
        <f>+PEI!#REF!</f>
        <v>#REF!</v>
      </c>
      <c r="J47" s="192" t="e">
        <f>+PEI!#REF!</f>
        <v>#REF!</v>
      </c>
      <c r="K47" s="193" t="e">
        <f>+PEI!#REF!</f>
        <v>#REF!</v>
      </c>
      <c r="L47" s="188" t="e">
        <f>+PEI!#REF!</f>
        <v>#REF!</v>
      </c>
      <c r="M47" s="178">
        <v>44958</v>
      </c>
      <c r="N47" s="178">
        <v>45280</v>
      </c>
      <c r="O47" s="177">
        <f>IF(OR(M47="",N47=""),"",N47-M47)</f>
        <v>322</v>
      </c>
      <c r="P47" s="179">
        <f ca="1">IF(OR(M47="",N47=""),"",N47-TODAY())</f>
        <v>-406</v>
      </c>
      <c r="Q47" s="180"/>
      <c r="R47" s="181" t="str">
        <f ca="1">IF(O47="","",(IF(AND(P47&gt;0,AT47&lt;100%),"Pendiente",IF(AND(P47&gt;0,AT47=100%),"Finalizada",IF(AND(P47&lt;0,AT47=100%),"Finalizada","Pendiente")))))</f>
        <v>Pendiente</v>
      </c>
      <c r="S47" s="181">
        <f ca="1">IF((OR(M47="",N47="")),"",IF(R47="Finalizada","Finalizada",(N47-$B$2)))</f>
        <v>-406</v>
      </c>
      <c r="T47" s="175">
        <f>+PEI!K96</f>
        <v>0</v>
      </c>
      <c r="U47" s="175"/>
      <c r="V47" s="175">
        <f>+PEI!L96</f>
        <v>0</v>
      </c>
      <c r="W47" s="175"/>
      <c r="X47" s="175">
        <f>+PEI!M96</f>
        <v>0</v>
      </c>
      <c r="Y47" s="175"/>
      <c r="Z47" s="175">
        <f>+PEI!N96</f>
        <v>0</v>
      </c>
      <c r="AA47" s="175"/>
      <c r="AB47" s="175"/>
      <c r="AC47" s="182">
        <v>0</v>
      </c>
      <c r="AD47" s="183" t="e">
        <f>AC47*I47</f>
        <v>#REF!</v>
      </c>
      <c r="AE47" s="182">
        <v>0</v>
      </c>
      <c r="AF47" s="183" t="e">
        <f>AE47*I47</f>
        <v>#REF!</v>
      </c>
      <c r="AG47" s="182"/>
      <c r="AH47" s="183">
        <f>AG47*M47</f>
        <v>0</v>
      </c>
      <c r="AI47" s="182"/>
      <c r="AJ47" s="183"/>
      <c r="AK47" s="183"/>
      <c r="AL47" s="184">
        <f t="shared" ref="AL47:AL53" si="72">AC47-T47</f>
        <v>0</v>
      </c>
      <c r="AM47" s="184">
        <f t="shared" ref="AM47:AM53" si="73">AE47-V47</f>
        <v>0</v>
      </c>
      <c r="AN47" s="184">
        <f t="shared" ref="AN47:AN53" si="74">AG47-X47</f>
        <v>0</v>
      </c>
      <c r="AO47" s="184">
        <f t="shared" ref="AO47:AO53" si="75">AI47-Z47</f>
        <v>0</v>
      </c>
      <c r="AP47" s="185">
        <f t="shared" ref="AP47:AP53" si="76">SUM(AL47)</f>
        <v>0</v>
      </c>
      <c r="AQ47" s="185">
        <f t="shared" ref="AQ47:AQ53" si="77">SUM(AL47,AM47)</f>
        <v>0</v>
      </c>
      <c r="AR47" s="185">
        <f t="shared" ref="AR47:AR53" si="78">SUM(AL47:AN47)</f>
        <v>0</v>
      </c>
      <c r="AS47" s="185">
        <f t="shared" ref="AS47:AS53" si="79">SUM(AL47:AO47)</f>
        <v>0</v>
      </c>
      <c r="AT47" s="175">
        <f>SUM(AC47,AE47,AG47,AI47)</f>
        <v>0</v>
      </c>
      <c r="AU47" s="187"/>
      <c r="AV47" s="187"/>
      <c r="AW47" s="187"/>
      <c r="AX47" s="187"/>
      <c r="BB47" s="129"/>
      <c r="BK47" s="124"/>
    </row>
    <row r="48" spans="5:63" ht="60.75" hidden="1" customHeight="1" x14ac:dyDescent="0.2">
      <c r="E48" s="443"/>
      <c r="F48" s="443"/>
      <c r="G48" s="443"/>
      <c r="H48" s="190" t="e">
        <f>+PEI!#REF!</f>
        <v>#REF!</v>
      </c>
      <c r="I48" s="191" t="e">
        <f>+PEI!#REF!</f>
        <v>#REF!</v>
      </c>
      <c r="J48" s="192" t="e">
        <f>+PEI!#REF!</f>
        <v>#REF!</v>
      </c>
      <c r="K48" s="193" t="e">
        <f>+PEI!#REF!</f>
        <v>#REF!</v>
      </c>
      <c r="L48" s="188" t="e">
        <f>+PEI!#REF!</f>
        <v>#REF!</v>
      </c>
      <c r="M48" s="178">
        <v>44958</v>
      </c>
      <c r="N48" s="178">
        <v>45280</v>
      </c>
      <c r="O48" s="177">
        <f>IF(OR(M48="",N48=""),"",N48-M48)</f>
        <v>322</v>
      </c>
      <c r="P48" s="179">
        <f ca="1">IF(OR(M48="",N48=""),"",N48-TODAY())</f>
        <v>-406</v>
      </c>
      <c r="Q48" s="180"/>
      <c r="R48" s="181" t="str">
        <f ca="1">IF(O48="","",(IF(AND(P48&gt;0,AT48&lt;100%),"Pendiente",IF(AND(P48&gt;0,AT48=100%),"Finalizada",IF(AND(P48&lt;0,AT48=100%),"Finalizada","Pendiente")))))</f>
        <v>Pendiente</v>
      </c>
      <c r="S48" s="181">
        <f ca="1">IF((OR(M48="",N48="")),"",IF(R48="Finalizada","Finalizada",(N48-$B$2)))</f>
        <v>-406</v>
      </c>
      <c r="T48" s="175">
        <f>+PEI!K97</f>
        <v>0</v>
      </c>
      <c r="U48" s="175"/>
      <c r="V48" s="175">
        <f>+PEI!L97</f>
        <v>0</v>
      </c>
      <c r="W48" s="175"/>
      <c r="X48" s="175">
        <f>+PEI!M97</f>
        <v>0</v>
      </c>
      <c r="Y48" s="175"/>
      <c r="Z48" s="175">
        <f>+PEI!N97</f>
        <v>0</v>
      </c>
      <c r="AA48" s="175"/>
      <c r="AB48" s="175"/>
      <c r="AC48" s="182">
        <v>0</v>
      </c>
      <c r="AD48" s="183" t="e">
        <f>AC48*I48</f>
        <v>#REF!</v>
      </c>
      <c r="AE48" s="182">
        <v>0</v>
      </c>
      <c r="AF48" s="183" t="e">
        <f>AE48*I48</f>
        <v>#REF!</v>
      </c>
      <c r="AG48" s="182"/>
      <c r="AH48" s="183">
        <f>AG48*M48</f>
        <v>0</v>
      </c>
      <c r="AI48" s="182"/>
      <c r="AJ48" s="183"/>
      <c r="AK48" s="183"/>
      <c r="AL48" s="184">
        <f t="shared" si="72"/>
        <v>0</v>
      </c>
      <c r="AM48" s="184">
        <f t="shared" si="73"/>
        <v>0</v>
      </c>
      <c r="AN48" s="184">
        <f t="shared" si="74"/>
        <v>0</v>
      </c>
      <c r="AO48" s="184">
        <f t="shared" si="75"/>
        <v>0</v>
      </c>
      <c r="AP48" s="185">
        <f t="shared" si="76"/>
        <v>0</v>
      </c>
      <c r="AQ48" s="185">
        <f t="shared" si="77"/>
        <v>0</v>
      </c>
      <c r="AR48" s="185">
        <f t="shared" si="78"/>
        <v>0</v>
      </c>
      <c r="AS48" s="185">
        <f t="shared" si="79"/>
        <v>0</v>
      </c>
      <c r="AT48" s="175">
        <f>SUM(AC48,AE48,AG48,AI48)</f>
        <v>0</v>
      </c>
      <c r="AU48" s="187"/>
      <c r="AV48" s="187"/>
      <c r="AW48" s="187"/>
      <c r="AX48" s="187"/>
      <c r="BB48" s="129"/>
      <c r="BK48" s="124"/>
    </row>
    <row r="49" spans="5:63" ht="60.75" hidden="1" customHeight="1" x14ac:dyDescent="0.2">
      <c r="E49" s="443"/>
      <c r="F49" s="443"/>
      <c r="G49" s="443"/>
      <c r="H49" s="190" t="e">
        <f>+PEI!#REF!</f>
        <v>#REF!</v>
      </c>
      <c r="I49" s="191" t="e">
        <f>+PEI!#REF!</f>
        <v>#REF!</v>
      </c>
      <c r="J49" s="192" t="e">
        <f>+PEI!#REF!</f>
        <v>#REF!</v>
      </c>
      <c r="K49" s="193" t="e">
        <f>+PEI!#REF!</f>
        <v>#REF!</v>
      </c>
      <c r="L49" s="188" t="e">
        <f>+PEI!#REF!</f>
        <v>#REF!</v>
      </c>
      <c r="M49" s="178">
        <v>44958</v>
      </c>
      <c r="N49" s="178">
        <v>45280</v>
      </c>
      <c r="O49" s="177">
        <f>IF(OR(M49="",N49=""),"",N49-M49)</f>
        <v>322</v>
      </c>
      <c r="P49" s="179">
        <f ca="1">IF(OR(M49="",N49=""),"",N49-TODAY())</f>
        <v>-406</v>
      </c>
      <c r="Q49" s="180"/>
      <c r="R49" s="181" t="str">
        <f ca="1">IF(O49="","",(IF(AND(P49&gt;0,AT49&lt;100%),"Pendiente",IF(AND(P49&gt;0,AT49=100%),"Finalizada",IF(AND(P49&lt;0,AT49=100%),"Finalizada","Pendiente")))))</f>
        <v>Pendiente</v>
      </c>
      <c r="S49" s="181">
        <f ca="1">IF((OR(M49="",N49="")),"",IF(R49="Finalizada","Finalizada",(N49-$B$2)))</f>
        <v>-406</v>
      </c>
      <c r="T49" s="175">
        <f>+PEI!K98</f>
        <v>0</v>
      </c>
      <c r="U49" s="175"/>
      <c r="V49" s="175">
        <f>+PEI!L98</f>
        <v>0</v>
      </c>
      <c r="W49" s="175"/>
      <c r="X49" s="175">
        <f>+PEI!M98</f>
        <v>0</v>
      </c>
      <c r="Y49" s="175"/>
      <c r="Z49" s="175">
        <f>+PEI!N98</f>
        <v>0</v>
      </c>
      <c r="AA49" s="175"/>
      <c r="AB49" s="175"/>
      <c r="AC49" s="182">
        <v>0</v>
      </c>
      <c r="AD49" s="183" t="e">
        <f>AC49*I49</f>
        <v>#REF!</v>
      </c>
      <c r="AE49" s="182">
        <v>0</v>
      </c>
      <c r="AF49" s="183" t="e">
        <f>AE49*I49</f>
        <v>#REF!</v>
      </c>
      <c r="AG49" s="182"/>
      <c r="AH49" s="183">
        <f>AG49*M49</f>
        <v>0</v>
      </c>
      <c r="AI49" s="182"/>
      <c r="AJ49" s="183"/>
      <c r="AK49" s="183"/>
      <c r="AL49" s="184">
        <f t="shared" si="72"/>
        <v>0</v>
      </c>
      <c r="AM49" s="184">
        <f t="shared" si="73"/>
        <v>0</v>
      </c>
      <c r="AN49" s="184">
        <f t="shared" si="74"/>
        <v>0</v>
      </c>
      <c r="AO49" s="184">
        <f t="shared" si="75"/>
        <v>0</v>
      </c>
      <c r="AP49" s="185">
        <f t="shared" si="76"/>
        <v>0</v>
      </c>
      <c r="AQ49" s="185">
        <f t="shared" si="77"/>
        <v>0</v>
      </c>
      <c r="AR49" s="185">
        <f t="shared" si="78"/>
        <v>0</v>
      </c>
      <c r="AS49" s="185">
        <f t="shared" si="79"/>
        <v>0</v>
      </c>
      <c r="AT49" s="175">
        <f>SUM(AC49,AE49,AG49,AI49)</f>
        <v>0</v>
      </c>
      <c r="AU49" s="187"/>
      <c r="AV49" s="187"/>
      <c r="AW49" s="187"/>
      <c r="AX49" s="187"/>
      <c r="BB49" s="129"/>
      <c r="BK49" s="124"/>
    </row>
    <row r="50" spans="5:63" ht="60.75" hidden="1" customHeight="1" x14ac:dyDescent="0.2">
      <c r="E50" s="444"/>
      <c r="F50" s="444"/>
      <c r="G50" s="444"/>
      <c r="H50" s="190" t="e">
        <f>+PEI!#REF!</f>
        <v>#REF!</v>
      </c>
      <c r="I50" s="191" t="e">
        <f>+PEI!#REF!</f>
        <v>#REF!</v>
      </c>
      <c r="J50" s="192" t="e">
        <f>+PEI!#REF!</f>
        <v>#REF!</v>
      </c>
      <c r="K50" s="193" t="e">
        <f>+PEI!#REF!</f>
        <v>#REF!</v>
      </c>
      <c r="L50" s="188" t="e">
        <f>+PEI!#REF!</f>
        <v>#REF!</v>
      </c>
      <c r="M50" s="178">
        <v>44958</v>
      </c>
      <c r="N50" s="178">
        <v>45280</v>
      </c>
      <c r="O50" s="177">
        <f>IF(OR(M50="",N50=""),"",N50-M50)</f>
        <v>322</v>
      </c>
      <c r="P50" s="179">
        <f ca="1">IF(OR(M50="",N50=""),"",N50-TODAY())</f>
        <v>-406</v>
      </c>
      <c r="Q50" s="180"/>
      <c r="R50" s="181" t="str">
        <f ca="1">IF(O50="","",(IF(AND(P50&gt;0,AT50&lt;100%),"Pendiente",IF(AND(P50&gt;0,AT50=100%),"Finalizada",IF(AND(P50&lt;0,AT50=100%),"Finalizada","Pendiente")))))</f>
        <v>Pendiente</v>
      </c>
      <c r="S50" s="181">
        <f ca="1">IF((OR(M50="",N50="")),"",IF(R50="Finalizada","Finalizada",(N50-$B$2)))</f>
        <v>-406</v>
      </c>
      <c r="T50" s="175">
        <f>+PEI!K99</f>
        <v>0</v>
      </c>
      <c r="U50" s="175"/>
      <c r="V50" s="175">
        <f>+PEI!L99</f>
        <v>0</v>
      </c>
      <c r="W50" s="175"/>
      <c r="X50" s="175">
        <f>+PEI!M99</f>
        <v>0</v>
      </c>
      <c r="Y50" s="175"/>
      <c r="Z50" s="175">
        <f>+PEI!N99</f>
        <v>0</v>
      </c>
      <c r="AA50" s="175"/>
      <c r="AB50" s="175"/>
      <c r="AC50" s="182">
        <v>0</v>
      </c>
      <c r="AD50" s="183" t="e">
        <f>AC50*I50</f>
        <v>#REF!</v>
      </c>
      <c r="AE50" s="182">
        <v>0</v>
      </c>
      <c r="AF50" s="183" t="e">
        <f>AE50*I50</f>
        <v>#REF!</v>
      </c>
      <c r="AG50" s="182"/>
      <c r="AH50" s="183">
        <f>AG50*M50</f>
        <v>0</v>
      </c>
      <c r="AI50" s="182"/>
      <c r="AJ50" s="183"/>
      <c r="AK50" s="183"/>
      <c r="AL50" s="184">
        <f t="shared" si="72"/>
        <v>0</v>
      </c>
      <c r="AM50" s="184">
        <f t="shared" si="73"/>
        <v>0</v>
      </c>
      <c r="AN50" s="184">
        <f t="shared" si="74"/>
        <v>0</v>
      </c>
      <c r="AO50" s="184">
        <f t="shared" si="75"/>
        <v>0</v>
      </c>
      <c r="AP50" s="185">
        <f t="shared" si="76"/>
        <v>0</v>
      </c>
      <c r="AQ50" s="185">
        <f t="shared" si="77"/>
        <v>0</v>
      </c>
      <c r="AR50" s="185">
        <f t="shared" si="78"/>
        <v>0</v>
      </c>
      <c r="AS50" s="185">
        <f t="shared" si="79"/>
        <v>0</v>
      </c>
      <c r="AT50" s="175">
        <f>SUM(AC50,AE50,AG50,AI50)</f>
        <v>0</v>
      </c>
      <c r="AU50" s="187"/>
      <c r="AV50" s="187"/>
      <c r="AW50" s="187"/>
      <c r="AX50" s="187"/>
      <c r="BB50" s="129"/>
      <c r="BK50" s="124"/>
    </row>
    <row r="51" spans="5:63" ht="41.25" customHeight="1" x14ac:dyDescent="0.2">
      <c r="E51" s="166" t="str">
        <f>+E14</f>
        <v>1. COLABORADORES - CLIENTES</v>
      </c>
      <c r="F51" s="167"/>
      <c r="G51" s="168"/>
      <c r="H51" s="168"/>
      <c r="I51" s="169"/>
      <c r="J51" s="169"/>
      <c r="K51" s="168"/>
      <c r="L51" s="168"/>
      <c r="M51" s="168"/>
      <c r="N51" s="168"/>
      <c r="O51" s="168"/>
      <c r="P51" s="168"/>
      <c r="Q51" s="168"/>
      <c r="R51" s="168" t="s">
        <v>138</v>
      </c>
      <c r="S51" s="168"/>
      <c r="T51" s="170">
        <f>AVERAGE(U54)</f>
        <v>0</v>
      </c>
      <c r="U51" s="170"/>
      <c r="V51" s="170">
        <f>AVERAGE(W54)</f>
        <v>0</v>
      </c>
      <c r="W51" s="170"/>
      <c r="X51" s="170">
        <f>AVERAGE(Y54)</f>
        <v>0.5</v>
      </c>
      <c r="Y51" s="170"/>
      <c r="Z51" s="170">
        <f>AVERAGE(AA54)</f>
        <v>0.5</v>
      </c>
      <c r="AA51" s="168"/>
      <c r="AB51" s="168"/>
      <c r="AC51" s="171">
        <f>AVERAGE(AD54)</f>
        <v>0</v>
      </c>
      <c r="AD51" s="171"/>
      <c r="AE51" s="171">
        <f>AVERAGE(AF54)</f>
        <v>0</v>
      </c>
      <c r="AF51" s="171"/>
      <c r="AG51" s="171">
        <f>AVERAGE(AH54)</f>
        <v>0.25</v>
      </c>
      <c r="AH51" s="171"/>
      <c r="AI51" s="171">
        <f>AVERAGE(AJ54)</f>
        <v>0.25</v>
      </c>
      <c r="AJ51" s="171"/>
      <c r="AK51" s="171"/>
      <c r="AL51" s="172">
        <f t="shared" si="72"/>
        <v>0</v>
      </c>
      <c r="AM51" s="172">
        <f t="shared" si="73"/>
        <v>0</v>
      </c>
      <c r="AN51" s="172">
        <f t="shared" si="74"/>
        <v>-0.25</v>
      </c>
      <c r="AO51" s="172">
        <f t="shared" si="75"/>
        <v>-0.25</v>
      </c>
      <c r="AP51" s="172">
        <f t="shared" si="76"/>
        <v>0</v>
      </c>
      <c r="AQ51" s="172">
        <f t="shared" si="77"/>
        <v>0</v>
      </c>
      <c r="AR51" s="172">
        <f t="shared" si="78"/>
        <v>-0.25</v>
      </c>
      <c r="AS51" s="172">
        <f t="shared" si="79"/>
        <v>-0.5</v>
      </c>
      <c r="AT51" s="173"/>
      <c r="AU51" s="165"/>
      <c r="AV51" s="165"/>
      <c r="AW51" s="165"/>
      <c r="AX51" s="165"/>
      <c r="BB51" s="129"/>
      <c r="BK51" s="124"/>
    </row>
    <row r="52" spans="5:63" ht="60.75" customHeight="1" x14ac:dyDescent="0.2">
      <c r="E52" s="442" t="str">
        <f>+PEI!B34</f>
        <v>1.4</v>
      </c>
      <c r="F52" s="442" t="str">
        <f>+PEI!C34</f>
        <v>Aumentar el nivel de las destrezas técnicas y blandas de los colaboradores.</v>
      </c>
      <c r="G52" s="442" t="str">
        <f>+PEI!D34</f>
        <v>Reducir las brechas de competencias a través de un Programa de capacitación</v>
      </c>
      <c r="H52" s="174" t="str">
        <f>+PEI!F34</f>
        <v>E-CC-1.4.1</v>
      </c>
      <c r="I52" s="175">
        <f>+PEI!G34</f>
        <v>0.05</v>
      </c>
      <c r="J52" s="175" t="str">
        <f>+PEI!H34</f>
        <v>Mejoramiento de las capacidades técnicas del Recurso Humano para la gestión de Proyectos.</v>
      </c>
      <c r="K52" s="175" t="str">
        <f>+PEI!I34</f>
        <v>## Colaboradores Capacitados
-----------------------------------------
## Colaboradores con necesidad de capacitación</v>
      </c>
      <c r="L52" s="175" t="str">
        <f>+PEI!J34</f>
        <v>80%</v>
      </c>
      <c r="M52" s="178">
        <v>45098</v>
      </c>
      <c r="N52" s="178">
        <v>45280</v>
      </c>
      <c r="O52" s="177">
        <f t="shared" ref="O52:O53" si="80">IF(OR(M52="",N52=""),"",N52-M52)</f>
        <v>182</v>
      </c>
      <c r="P52" s="179">
        <f t="shared" ref="P52:P53" ca="1" si="81">IF(OR(M52="",N52=""),"",N52-TODAY())</f>
        <v>-406</v>
      </c>
      <c r="Q52" s="180"/>
      <c r="R52" s="181" t="str">
        <f ca="1">IF(O52="","",(IF(AND(P52&gt;0,AT52&lt;100%),"Pendiente",IF(AND(P52&gt;0,AT52=100%),"Finalizada",IF(AND(P52&lt;0,AT52=100%),"Finalizada","Pendiente")))))</f>
        <v>Finalizada</v>
      </c>
      <c r="S52" s="181" t="str">
        <f t="shared" ref="S52:S53" ca="1" si="82">IF((OR(M52="",N52="")),"",IF(R52="Finalizada","Finalizada",(N52-$B$2)))</f>
        <v>Finalizada</v>
      </c>
      <c r="T52" s="175">
        <f>+PEI!K34</f>
        <v>0</v>
      </c>
      <c r="U52" s="175">
        <f t="shared" ref="U52:U53" si="83">T52*I52</f>
        <v>0</v>
      </c>
      <c r="V52" s="175">
        <f>+PEI!L34</f>
        <v>0</v>
      </c>
      <c r="W52" s="175">
        <f t="shared" ref="W52:W53" si="84">V52*I52</f>
        <v>0</v>
      </c>
      <c r="X52" s="175">
        <f>+PEI!M34</f>
        <v>0.5</v>
      </c>
      <c r="Y52" s="175">
        <f>X52*I52</f>
        <v>2.5000000000000001E-2</v>
      </c>
      <c r="Z52" s="175">
        <f>+PEI!N34</f>
        <v>0.5</v>
      </c>
      <c r="AA52" s="175">
        <f>Z52*I52</f>
        <v>2.5000000000000001E-2</v>
      </c>
      <c r="AB52" s="175"/>
      <c r="AC52" s="182">
        <v>0</v>
      </c>
      <c r="AD52" s="183">
        <f>AC52*I52</f>
        <v>0</v>
      </c>
      <c r="AE52" s="182">
        <v>0</v>
      </c>
      <c r="AF52" s="183">
        <f>AE52*I52</f>
        <v>0</v>
      </c>
      <c r="AG52" s="182">
        <v>0.5</v>
      </c>
      <c r="AH52" s="183">
        <f>AG52*I52</f>
        <v>2.5000000000000001E-2</v>
      </c>
      <c r="AI52" s="182">
        <v>0.5</v>
      </c>
      <c r="AJ52" s="183">
        <f>AI52*I52</f>
        <v>2.5000000000000001E-2</v>
      </c>
      <c r="AK52" s="183"/>
      <c r="AL52" s="184">
        <f t="shared" si="72"/>
        <v>0</v>
      </c>
      <c r="AM52" s="184">
        <f t="shared" si="73"/>
        <v>0</v>
      </c>
      <c r="AN52" s="184">
        <f t="shared" si="74"/>
        <v>0</v>
      </c>
      <c r="AO52" s="184">
        <f t="shared" si="75"/>
        <v>0</v>
      </c>
      <c r="AP52" s="185">
        <f t="shared" si="76"/>
        <v>0</v>
      </c>
      <c r="AQ52" s="185">
        <f t="shared" si="77"/>
        <v>0</v>
      </c>
      <c r="AR52" s="185">
        <f t="shared" si="78"/>
        <v>0</v>
      </c>
      <c r="AS52" s="185">
        <f t="shared" si="79"/>
        <v>0</v>
      </c>
      <c r="AT52" s="175">
        <f t="shared" ref="AT52:AT53" si="85">SUM(AC52,AE52,AG52,AI52)</f>
        <v>1</v>
      </c>
      <c r="AU52" s="187"/>
      <c r="AV52" s="187"/>
      <c r="AW52" s="187" t="s">
        <v>740</v>
      </c>
      <c r="AX52" s="187"/>
      <c r="BB52" s="129"/>
      <c r="BK52" s="124"/>
    </row>
    <row r="53" spans="5:63" ht="60.75" customHeight="1" x14ac:dyDescent="0.2">
      <c r="E53" s="443"/>
      <c r="F53" s="443"/>
      <c r="G53" s="443"/>
      <c r="H53" s="174" t="str">
        <f>+PEI!F35</f>
        <v>E-CC-1.4.2</v>
      </c>
      <c r="I53" s="175">
        <f>+PEI!G35</f>
        <v>0.05</v>
      </c>
      <c r="J53" s="175" t="str">
        <f>+PEI!H35</f>
        <v>Formular plan de actualización profesional continua.</v>
      </c>
      <c r="K53" s="175" t="str">
        <f>+PEI!I35</f>
        <v>## Cursos llevados.
-----------------------------------------
## Cursos disponibles.</v>
      </c>
      <c r="L53" s="175" t="str">
        <f>+PEI!J35</f>
        <v>80%</v>
      </c>
      <c r="M53" s="178">
        <v>45098</v>
      </c>
      <c r="N53" s="178">
        <v>45280</v>
      </c>
      <c r="O53" s="177">
        <f t="shared" si="80"/>
        <v>182</v>
      </c>
      <c r="P53" s="179">
        <f t="shared" ca="1" si="81"/>
        <v>-406</v>
      </c>
      <c r="Q53" s="180"/>
      <c r="R53" s="181" t="str">
        <f ca="1">IF(O53="","",(IF(AND(P53&gt;0,AT53&lt;100%),"Pendiente",IF(AND(P53&gt;0,AT53=100%),"Finalizada",IF(AND(P53&lt;0,AT53=100%),"Finalizada","Pendiente")))))</f>
        <v>Pendiente</v>
      </c>
      <c r="S53" s="181">
        <f t="shared" ca="1" si="82"/>
        <v>-406</v>
      </c>
      <c r="T53" s="175">
        <f>+PEI!K35</f>
        <v>0</v>
      </c>
      <c r="U53" s="175">
        <f t="shared" si="83"/>
        <v>0</v>
      </c>
      <c r="V53" s="175">
        <f>+PEI!L35</f>
        <v>0</v>
      </c>
      <c r="W53" s="175">
        <f t="shared" si="84"/>
        <v>0</v>
      </c>
      <c r="X53" s="175">
        <f>+PEI!M35</f>
        <v>0.5</v>
      </c>
      <c r="Y53" s="175">
        <f>X53*I53</f>
        <v>2.5000000000000001E-2</v>
      </c>
      <c r="Z53" s="175">
        <f>+PEI!N35</f>
        <v>0.5</v>
      </c>
      <c r="AA53" s="175">
        <f>Z53*I53</f>
        <v>2.5000000000000001E-2</v>
      </c>
      <c r="AB53" s="175"/>
      <c r="AC53" s="182">
        <v>0</v>
      </c>
      <c r="AD53" s="183">
        <f>AC53*I53</f>
        <v>0</v>
      </c>
      <c r="AE53" s="182">
        <v>0</v>
      </c>
      <c r="AF53" s="183">
        <f>AE53*I53</f>
        <v>0</v>
      </c>
      <c r="AG53" s="182">
        <v>0</v>
      </c>
      <c r="AH53" s="183">
        <f>AG53*I53</f>
        <v>0</v>
      </c>
      <c r="AI53" s="182">
        <v>0</v>
      </c>
      <c r="AJ53" s="183">
        <f>AI53*I53</f>
        <v>0</v>
      </c>
      <c r="AK53" s="183"/>
      <c r="AL53" s="184">
        <f t="shared" si="72"/>
        <v>0</v>
      </c>
      <c r="AM53" s="184">
        <f t="shared" si="73"/>
        <v>0</v>
      </c>
      <c r="AN53" s="184">
        <f t="shared" si="74"/>
        <v>-0.5</v>
      </c>
      <c r="AO53" s="184">
        <f t="shared" si="75"/>
        <v>-0.5</v>
      </c>
      <c r="AP53" s="185">
        <f t="shared" si="76"/>
        <v>0</v>
      </c>
      <c r="AQ53" s="185">
        <f t="shared" si="77"/>
        <v>0</v>
      </c>
      <c r="AR53" s="185">
        <f t="shared" si="78"/>
        <v>-0.5</v>
      </c>
      <c r="AS53" s="185">
        <f t="shared" si="79"/>
        <v>-1</v>
      </c>
      <c r="AT53" s="175">
        <f t="shared" si="85"/>
        <v>0</v>
      </c>
      <c r="AU53" s="187"/>
      <c r="AV53" s="187"/>
      <c r="AW53" s="187"/>
      <c r="AX53" s="187" t="s">
        <v>741</v>
      </c>
      <c r="BB53" s="129"/>
      <c r="BK53" s="124"/>
    </row>
    <row r="54" spans="5:63" ht="60.75" customHeight="1" x14ac:dyDescent="0.2">
      <c r="E54" s="443"/>
      <c r="F54" s="443"/>
      <c r="G54" s="168"/>
      <c r="H54" s="168"/>
      <c r="I54" s="169">
        <f>SUM(I52:I53)</f>
        <v>0.1</v>
      </c>
      <c r="J54" s="169"/>
      <c r="K54" s="168"/>
      <c r="L54" s="168"/>
      <c r="M54" s="168"/>
      <c r="N54" s="168"/>
      <c r="O54" s="168"/>
      <c r="P54" s="168"/>
      <c r="Q54" s="168"/>
      <c r="R54" s="168"/>
      <c r="S54" s="168" t="s">
        <v>139</v>
      </c>
      <c r="T54" s="168"/>
      <c r="U54" s="170">
        <f>SUM(U52:U53)/$I54</f>
        <v>0</v>
      </c>
      <c r="V54" s="170"/>
      <c r="W54" s="170">
        <f>SUM(W52:W53)/$I54</f>
        <v>0</v>
      </c>
      <c r="X54" s="170"/>
      <c r="Y54" s="170">
        <f>SUM(Y52:Y53)/$I54</f>
        <v>0.5</v>
      </c>
      <c r="Z54" s="170"/>
      <c r="AA54" s="170">
        <f>SUM(AA52:AA53)/$I54</f>
        <v>0.5</v>
      </c>
      <c r="AB54" s="318">
        <f>+Y54+AA54</f>
        <v>1</v>
      </c>
      <c r="AC54" s="168"/>
      <c r="AD54" s="171">
        <f>SUM(AD52:AD53)/$I54</f>
        <v>0</v>
      </c>
      <c r="AE54" s="168"/>
      <c r="AF54" s="171">
        <f>SUM(AF52:AF53)/$I54</f>
        <v>0</v>
      </c>
      <c r="AG54" s="168"/>
      <c r="AH54" s="171">
        <f>SUM(AH52:AH53)/$I54</f>
        <v>0.25</v>
      </c>
      <c r="AI54" s="168"/>
      <c r="AJ54" s="169">
        <f>SUM(AJ52:AJ53)/$I54</f>
        <v>0.25</v>
      </c>
      <c r="AK54" s="320">
        <f>+AH54+AJ54</f>
        <v>0.5</v>
      </c>
      <c r="AL54" s="168"/>
      <c r="AM54" s="172">
        <f>AD54-U54</f>
        <v>0</v>
      </c>
      <c r="AN54" s="172">
        <f>AF54-W54</f>
        <v>0</v>
      </c>
      <c r="AO54" s="172">
        <f>AH54-Y54</f>
        <v>-0.25</v>
      </c>
      <c r="AP54" s="172">
        <f>AJ54-AA54</f>
        <v>-0.25</v>
      </c>
      <c r="AQ54" s="172">
        <f>SUM(AM54)</f>
        <v>0</v>
      </c>
      <c r="AR54" s="172">
        <f>SUM(AM54,AN54)</f>
        <v>0</v>
      </c>
      <c r="AS54" s="172">
        <f>SUM(AM54:AO54)</f>
        <v>-0.25</v>
      </c>
      <c r="AT54" s="172">
        <f>SUM(AM54:AP54)</f>
        <v>-0.5</v>
      </c>
      <c r="AU54" s="168"/>
      <c r="AV54" s="168"/>
      <c r="AW54" s="168"/>
      <c r="AX54" s="168"/>
    </row>
    <row r="55" spans="5:63" s="205" customFormat="1" ht="41.25" customHeight="1" x14ac:dyDescent="0.2">
      <c r="E55" s="195" t="str">
        <f>+PEI!B40</f>
        <v>2. BENEFICIARIOS (BECAS-CREDITOS-PROYECTOS)</v>
      </c>
      <c r="F55" s="196"/>
      <c r="G55" s="197"/>
      <c r="H55" s="197"/>
      <c r="I55" s="198"/>
      <c r="J55" s="198"/>
      <c r="K55" s="197"/>
      <c r="L55" s="197"/>
      <c r="M55" s="197"/>
      <c r="N55" s="197"/>
      <c r="O55" s="197"/>
      <c r="P55" s="197"/>
      <c r="Q55" s="197"/>
      <c r="R55" s="197" t="s">
        <v>138</v>
      </c>
      <c r="S55" s="197"/>
      <c r="T55" s="199">
        <f>AVERAGE(U62)</f>
        <v>0</v>
      </c>
      <c r="U55" s="199"/>
      <c r="V55" s="199">
        <f>AVERAGE(W62)</f>
        <v>0</v>
      </c>
      <c r="W55" s="199"/>
      <c r="X55" s="199">
        <f>AVERAGE(Y62)</f>
        <v>0.5</v>
      </c>
      <c r="Y55" s="199"/>
      <c r="Z55" s="199">
        <f>AVERAGE(AA62)</f>
        <v>0.5</v>
      </c>
      <c r="AA55" s="197"/>
      <c r="AB55" s="197"/>
      <c r="AC55" s="200">
        <f>AVERAGE(AD62)</f>
        <v>0</v>
      </c>
      <c r="AD55" s="200"/>
      <c r="AE55" s="200">
        <f>AVERAGE(AF62)</f>
        <v>0</v>
      </c>
      <c r="AF55" s="200"/>
      <c r="AG55" s="200">
        <f>AVERAGE(AH62)</f>
        <v>0.37500000000000006</v>
      </c>
      <c r="AH55" s="200"/>
      <c r="AI55" s="200">
        <f>AVERAGE(AJ62)</f>
        <v>0.37500000000000006</v>
      </c>
      <c r="AJ55" s="200"/>
      <c r="AK55" s="200"/>
      <c r="AL55" s="201">
        <f t="shared" ref="AL55:AL61" si="86">AC55-T55</f>
        <v>0</v>
      </c>
      <c r="AM55" s="201">
        <f t="shared" ref="AM55:AM61" si="87">AE55-V55</f>
        <v>0</v>
      </c>
      <c r="AN55" s="201">
        <f t="shared" ref="AN55:AN61" si="88">AG55-X55</f>
        <v>-0.12499999999999994</v>
      </c>
      <c r="AO55" s="201">
        <f t="shared" ref="AO55:AO61" si="89">AI55-Z55</f>
        <v>-0.12499999999999994</v>
      </c>
      <c r="AP55" s="201">
        <f t="shared" ref="AP55:AP61" si="90">SUM(AL55)</f>
        <v>0</v>
      </c>
      <c r="AQ55" s="201">
        <f t="shared" ref="AQ55:AQ61" si="91">SUM(AL55,AM55)</f>
        <v>0</v>
      </c>
      <c r="AR55" s="201">
        <f t="shared" ref="AR55:AR61" si="92">SUM(AL55:AN55)</f>
        <v>-0.12499999999999994</v>
      </c>
      <c r="AS55" s="201">
        <f t="shared" ref="AS55:AS61" si="93">SUM(AL55:AO55)</f>
        <v>-0.24999999999999989</v>
      </c>
      <c r="AT55" s="202"/>
      <c r="AU55" s="204"/>
      <c r="AV55" s="204"/>
      <c r="AW55" s="204"/>
      <c r="AX55" s="204"/>
    </row>
    <row r="56" spans="5:63" ht="60.75" customHeight="1" x14ac:dyDescent="0.2">
      <c r="E56" s="442" t="str">
        <f>+PEI!B42</f>
        <v>2.1</v>
      </c>
      <c r="F56" s="442" t="str">
        <f>+PEI!C42</f>
        <v>Colocar 80% de los recursos en carreras técnicas STEM. Becas A;B;C;E.  Becas Técnicas.</v>
      </c>
      <c r="G56" s="442" t="str">
        <f>+PEI!D42</f>
        <v>Ejecutar el mayor cantidad de recursos disponibles en los diferentes tipos de Becas y Carreras técnicas STEM</v>
      </c>
      <c r="H56" s="174" t="str">
        <f>+PEI!F42</f>
        <v>E-BCP-2.1.1</v>
      </c>
      <c r="I56" s="175">
        <f>+PEI!G42</f>
        <v>0.2</v>
      </c>
      <c r="J56" s="188" t="str">
        <f>+PEI!H42</f>
        <v>Otorgamiento de Becas Tipo A y Técnicas por condición Socioecómica</v>
      </c>
      <c r="K56" s="175" t="str">
        <f>+PEI!I42</f>
        <v>%% de becas otorgadas en condición de pobreza extrema/ Disponibilidad de Recursos</v>
      </c>
      <c r="L56" s="188" t="str">
        <f>+PEI!J42</f>
        <v>100%</v>
      </c>
      <c r="M56" s="178">
        <v>45098</v>
      </c>
      <c r="N56" s="178">
        <v>45280</v>
      </c>
      <c r="O56" s="177">
        <f t="shared" ref="O56:O61" si="94">IF(OR(M56="",N56=""),"",N56-M56)</f>
        <v>182</v>
      </c>
      <c r="P56" s="179">
        <f t="shared" ref="P56:P61" ca="1" si="95">IF(OR(M56="",N56=""),"",N56-TODAY())</f>
        <v>-406</v>
      </c>
      <c r="Q56" s="180"/>
      <c r="R56" s="181" t="str">
        <f t="shared" ref="R56:R61" ca="1" si="96">IF(O56="","",(IF(AND(P56&gt;0,AT56&lt;100%),"Pendiente",IF(AND(P56&gt;0,AT56=100%),"Finalizada",IF(AND(P56&lt;0,AT56=100%),"Finalizada","Pendiente")))))</f>
        <v>Finalizada</v>
      </c>
      <c r="S56" s="181" t="str">
        <f t="shared" ref="S56:S61" ca="1" si="97">IF((OR(M56="",N56="")),"",IF(R56="Finalizada","Finalizada",(N56-$B$2)))</f>
        <v>Finalizada</v>
      </c>
      <c r="T56" s="175">
        <f>+PEI!K42</f>
        <v>0</v>
      </c>
      <c r="U56" s="175">
        <f t="shared" ref="U56:U61" si="98">T56*I56</f>
        <v>0</v>
      </c>
      <c r="V56" s="175">
        <f>+PEI!L42</f>
        <v>0</v>
      </c>
      <c r="W56" s="175">
        <f t="shared" ref="W56:W61" si="99">V56*I56</f>
        <v>0</v>
      </c>
      <c r="X56" s="175">
        <f>+PEI!M42</f>
        <v>0.5</v>
      </c>
      <c r="Y56" s="175">
        <f t="shared" ref="Y56:Y61" si="100">X56*I56</f>
        <v>0.1</v>
      </c>
      <c r="Z56" s="175">
        <f>+PEI!N42</f>
        <v>0.5</v>
      </c>
      <c r="AA56" s="175">
        <f t="shared" ref="AA56:AA61" si="101">Z56*I56</f>
        <v>0.1</v>
      </c>
      <c r="AB56" s="175"/>
      <c r="AC56" s="182"/>
      <c r="AD56" s="183">
        <f t="shared" ref="AD56:AD61" si="102">AC56*I56</f>
        <v>0</v>
      </c>
      <c r="AE56" s="182"/>
      <c r="AF56" s="183">
        <f t="shared" ref="AF56:AF61" si="103">AE56*I56</f>
        <v>0</v>
      </c>
      <c r="AG56" s="182">
        <v>0.5</v>
      </c>
      <c r="AH56" s="183">
        <f t="shared" ref="AH56:AH61" si="104">AG56*I56</f>
        <v>0.1</v>
      </c>
      <c r="AI56" s="182">
        <v>0.5</v>
      </c>
      <c r="AJ56" s="183">
        <f t="shared" ref="AJ56:AJ61" si="105">AI56*I56</f>
        <v>0.1</v>
      </c>
      <c r="AK56" s="183"/>
      <c r="AL56" s="184">
        <f t="shared" si="86"/>
        <v>0</v>
      </c>
      <c r="AM56" s="184">
        <f t="shared" si="87"/>
        <v>0</v>
      </c>
      <c r="AN56" s="184">
        <f t="shared" si="88"/>
        <v>0</v>
      </c>
      <c r="AO56" s="184">
        <f t="shared" si="89"/>
        <v>0</v>
      </c>
      <c r="AP56" s="185">
        <f t="shared" si="90"/>
        <v>0</v>
      </c>
      <c r="AQ56" s="185">
        <f t="shared" si="91"/>
        <v>0</v>
      </c>
      <c r="AR56" s="185">
        <f t="shared" si="92"/>
        <v>0</v>
      </c>
      <c r="AS56" s="185">
        <f t="shared" si="93"/>
        <v>0</v>
      </c>
      <c r="AT56" s="175">
        <f t="shared" ref="AT56:AT61" si="106">SUM(AC56,AE56,AG56,AI56)</f>
        <v>1</v>
      </c>
      <c r="AU56" s="187"/>
      <c r="AV56" s="187"/>
      <c r="AW56" s="187" t="s">
        <v>714</v>
      </c>
      <c r="AX56" s="187"/>
      <c r="BB56" s="129"/>
      <c r="BK56" s="124"/>
    </row>
    <row r="57" spans="5:63" ht="60.75" customHeight="1" x14ac:dyDescent="0.2">
      <c r="E57" s="443"/>
      <c r="F57" s="443"/>
      <c r="G57" s="443"/>
      <c r="H57" s="174" t="str">
        <f>+PEI!F43</f>
        <v>E-BCP-2.1.2</v>
      </c>
      <c r="I57" s="175">
        <f>+PEI!G43</f>
        <v>0.2</v>
      </c>
      <c r="J57" s="188" t="str">
        <f>+PEI!H43</f>
        <v xml:space="preserve">Otorgamiento de Becas Tipo  B;C;E; </v>
      </c>
      <c r="K57" s="175" t="str">
        <f>+PEI!I43</f>
        <v>%% de becas otorgadas / Disponibilidad de Recursos</v>
      </c>
      <c r="L57" s="188" t="str">
        <f>+PEI!J43</f>
        <v>100%</v>
      </c>
      <c r="M57" s="178">
        <v>45098</v>
      </c>
      <c r="N57" s="178">
        <v>45280</v>
      </c>
      <c r="O57" s="177">
        <f t="shared" si="94"/>
        <v>182</v>
      </c>
      <c r="P57" s="179">
        <f t="shared" ca="1" si="95"/>
        <v>-406</v>
      </c>
      <c r="Q57" s="180"/>
      <c r="R57" s="181" t="str">
        <f t="shared" ca="1" si="96"/>
        <v>Finalizada</v>
      </c>
      <c r="S57" s="181" t="str">
        <f t="shared" ca="1" si="97"/>
        <v>Finalizada</v>
      </c>
      <c r="T57" s="175">
        <f>+PEI!K43</f>
        <v>0</v>
      </c>
      <c r="U57" s="175">
        <f t="shared" si="98"/>
        <v>0</v>
      </c>
      <c r="V57" s="175">
        <f>+PEI!L43</f>
        <v>0</v>
      </c>
      <c r="W57" s="175">
        <f t="shared" si="99"/>
        <v>0</v>
      </c>
      <c r="X57" s="175">
        <f>+PEI!M43</f>
        <v>0.5</v>
      </c>
      <c r="Y57" s="175">
        <f t="shared" si="100"/>
        <v>0.1</v>
      </c>
      <c r="Z57" s="175">
        <f>+PEI!N43</f>
        <v>0.5</v>
      </c>
      <c r="AA57" s="175">
        <f t="shared" si="101"/>
        <v>0.1</v>
      </c>
      <c r="AB57" s="175"/>
      <c r="AC57" s="182"/>
      <c r="AD57" s="183">
        <f t="shared" si="102"/>
        <v>0</v>
      </c>
      <c r="AE57" s="182"/>
      <c r="AF57" s="183">
        <f t="shared" si="103"/>
        <v>0</v>
      </c>
      <c r="AG57" s="182">
        <v>0.5</v>
      </c>
      <c r="AH57" s="183">
        <f t="shared" si="104"/>
        <v>0.1</v>
      </c>
      <c r="AI57" s="182">
        <v>0.5</v>
      </c>
      <c r="AJ57" s="183">
        <f t="shared" si="105"/>
        <v>0.1</v>
      </c>
      <c r="AK57" s="183"/>
      <c r="AL57" s="184">
        <f t="shared" si="86"/>
        <v>0</v>
      </c>
      <c r="AM57" s="184">
        <f t="shared" si="87"/>
        <v>0</v>
      </c>
      <c r="AN57" s="184">
        <f t="shared" si="88"/>
        <v>0</v>
      </c>
      <c r="AO57" s="184">
        <f t="shared" si="89"/>
        <v>0</v>
      </c>
      <c r="AP57" s="185">
        <f t="shared" si="90"/>
        <v>0</v>
      </c>
      <c r="AQ57" s="185">
        <f t="shared" si="91"/>
        <v>0</v>
      </c>
      <c r="AR57" s="185">
        <f t="shared" si="92"/>
        <v>0</v>
      </c>
      <c r="AS57" s="185">
        <f t="shared" si="93"/>
        <v>0</v>
      </c>
      <c r="AT57" s="175">
        <f t="shared" si="106"/>
        <v>1</v>
      </c>
      <c r="AU57" s="187"/>
      <c r="AV57" s="187"/>
      <c r="AW57" s="187" t="s">
        <v>715</v>
      </c>
      <c r="AX57" s="187"/>
      <c r="BB57" s="129"/>
      <c r="BK57" s="124"/>
    </row>
    <row r="58" spans="5:63" ht="60.75" customHeight="1" x14ac:dyDescent="0.2">
      <c r="E58" s="443"/>
      <c r="F58" s="443"/>
      <c r="G58" s="443"/>
      <c r="H58" s="174" t="str">
        <f>+PEI!F44</f>
        <v>E-BCP-2.1.3</v>
      </c>
      <c r="I58" s="175">
        <f>+PEI!G44</f>
        <v>0.2</v>
      </c>
      <c r="J58" s="188" t="str">
        <f>+PEI!H44</f>
        <v>Otorgamiento de Becas Educación Técnica.</v>
      </c>
      <c r="K58" s="175" t="str">
        <f>+PEI!I44</f>
        <v>%% de becas otorgadas en condición de pobreza extrema/ Disponibilidad de Recursos</v>
      </c>
      <c r="L58" s="188" t="str">
        <f>+PEI!J44</f>
        <v>100%</v>
      </c>
      <c r="M58" s="178">
        <v>45098</v>
      </c>
      <c r="N58" s="178">
        <v>45280</v>
      </c>
      <c r="O58" s="177">
        <f t="shared" si="94"/>
        <v>182</v>
      </c>
      <c r="P58" s="179">
        <f t="shared" ca="1" si="95"/>
        <v>-406</v>
      </c>
      <c r="Q58" s="180"/>
      <c r="R58" s="181" t="str">
        <f t="shared" ca="1" si="96"/>
        <v>Finalizada</v>
      </c>
      <c r="S58" s="181" t="str">
        <f t="shared" ca="1" si="97"/>
        <v>Finalizada</v>
      </c>
      <c r="T58" s="175">
        <f>+PEI!K44</f>
        <v>0</v>
      </c>
      <c r="U58" s="175">
        <f t="shared" si="98"/>
        <v>0</v>
      </c>
      <c r="V58" s="175">
        <f>+PEI!L44</f>
        <v>0</v>
      </c>
      <c r="W58" s="175">
        <f t="shared" si="99"/>
        <v>0</v>
      </c>
      <c r="X58" s="175">
        <f>+PEI!M44</f>
        <v>0.5</v>
      </c>
      <c r="Y58" s="175">
        <f t="shared" si="100"/>
        <v>0.1</v>
      </c>
      <c r="Z58" s="175">
        <f>+PEI!N44</f>
        <v>0.5</v>
      </c>
      <c r="AA58" s="175">
        <f t="shared" si="101"/>
        <v>0.1</v>
      </c>
      <c r="AB58" s="175"/>
      <c r="AC58" s="182"/>
      <c r="AD58" s="183">
        <f t="shared" si="102"/>
        <v>0</v>
      </c>
      <c r="AE58" s="182"/>
      <c r="AF58" s="183">
        <f t="shared" si="103"/>
        <v>0</v>
      </c>
      <c r="AG58" s="182">
        <v>0.5</v>
      </c>
      <c r="AH58" s="183">
        <f t="shared" si="104"/>
        <v>0.1</v>
      </c>
      <c r="AI58" s="182">
        <v>0.5</v>
      </c>
      <c r="AJ58" s="183">
        <f t="shared" si="105"/>
        <v>0.1</v>
      </c>
      <c r="AK58" s="183"/>
      <c r="AL58" s="184">
        <f t="shared" si="86"/>
        <v>0</v>
      </c>
      <c r="AM58" s="184">
        <f t="shared" si="87"/>
        <v>0</v>
      </c>
      <c r="AN58" s="184">
        <f t="shared" si="88"/>
        <v>0</v>
      </c>
      <c r="AO58" s="184">
        <f t="shared" si="89"/>
        <v>0</v>
      </c>
      <c r="AP58" s="185">
        <f t="shared" si="90"/>
        <v>0</v>
      </c>
      <c r="AQ58" s="185">
        <f t="shared" si="91"/>
        <v>0</v>
      </c>
      <c r="AR58" s="185">
        <f t="shared" si="92"/>
        <v>0</v>
      </c>
      <c r="AS58" s="185">
        <f t="shared" si="93"/>
        <v>0</v>
      </c>
      <c r="AT58" s="175">
        <f t="shared" si="106"/>
        <v>1</v>
      </c>
      <c r="AU58" s="187"/>
      <c r="AV58" s="187"/>
      <c r="AW58" s="187" t="s">
        <v>716</v>
      </c>
      <c r="AX58" s="187"/>
      <c r="BB58" s="129"/>
      <c r="BK58" s="124"/>
    </row>
    <row r="59" spans="5:63" ht="60.75" customHeight="1" x14ac:dyDescent="0.2">
      <c r="E59" s="443"/>
      <c r="F59" s="443"/>
      <c r="G59" s="443"/>
      <c r="H59" s="174" t="str">
        <f>+PEI!F45</f>
        <v>E-BCP-2.1.4</v>
      </c>
      <c r="I59" s="175">
        <f>+PEI!G45</f>
        <v>0.2</v>
      </c>
      <c r="J59" s="188" t="str">
        <f>+PEI!H45</f>
        <v>Actualización de procedimientos, directrices y políticas de formulación, ejecución, seguimiento y control de Proyectos y su gestión</v>
      </c>
      <c r="K59" s="175" t="str">
        <f>+PEI!I45</f>
        <v>## Procedimientos, directrices y políticas aprobadas e implementadas / ## Procedimientos, directrices y políticas definidas.</v>
      </c>
      <c r="L59" s="188" t="str">
        <f>+PEI!J45</f>
        <v>100%</v>
      </c>
      <c r="M59" s="178">
        <v>45098</v>
      </c>
      <c r="N59" s="178">
        <v>45280</v>
      </c>
      <c r="O59" s="177">
        <f t="shared" si="94"/>
        <v>182</v>
      </c>
      <c r="P59" s="179">
        <f t="shared" ca="1" si="95"/>
        <v>-406</v>
      </c>
      <c r="Q59" s="180"/>
      <c r="R59" s="181" t="str">
        <f t="shared" ca="1" si="96"/>
        <v>Pendiente</v>
      </c>
      <c r="S59" s="181">
        <f t="shared" ca="1" si="97"/>
        <v>-406</v>
      </c>
      <c r="T59" s="175">
        <f>+PEI!K45</f>
        <v>0</v>
      </c>
      <c r="U59" s="175">
        <f t="shared" si="98"/>
        <v>0</v>
      </c>
      <c r="V59" s="175">
        <f>+PEI!L45</f>
        <v>0</v>
      </c>
      <c r="W59" s="175">
        <f t="shared" si="99"/>
        <v>0</v>
      </c>
      <c r="X59" s="175">
        <f>+PEI!M45</f>
        <v>0.5</v>
      </c>
      <c r="Y59" s="175">
        <f t="shared" si="100"/>
        <v>0.1</v>
      </c>
      <c r="Z59" s="175">
        <f>+PEI!N45</f>
        <v>0.5</v>
      </c>
      <c r="AA59" s="175">
        <f t="shared" si="101"/>
        <v>0.1</v>
      </c>
      <c r="AB59" s="175"/>
      <c r="AC59" s="182"/>
      <c r="AD59" s="183">
        <f t="shared" si="102"/>
        <v>0</v>
      </c>
      <c r="AE59" s="182"/>
      <c r="AF59" s="183">
        <f t="shared" si="103"/>
        <v>0</v>
      </c>
      <c r="AG59" s="182">
        <v>0</v>
      </c>
      <c r="AH59" s="183">
        <f t="shared" si="104"/>
        <v>0</v>
      </c>
      <c r="AI59" s="182">
        <v>0</v>
      </c>
      <c r="AJ59" s="183">
        <f t="shared" si="105"/>
        <v>0</v>
      </c>
      <c r="AK59" s="183"/>
      <c r="AL59" s="184">
        <f t="shared" si="86"/>
        <v>0</v>
      </c>
      <c r="AM59" s="184">
        <f t="shared" si="87"/>
        <v>0</v>
      </c>
      <c r="AN59" s="184">
        <f t="shared" si="88"/>
        <v>-0.5</v>
      </c>
      <c r="AO59" s="184">
        <f t="shared" si="89"/>
        <v>-0.5</v>
      </c>
      <c r="AP59" s="185">
        <f t="shared" si="90"/>
        <v>0</v>
      </c>
      <c r="AQ59" s="185">
        <f t="shared" si="91"/>
        <v>0</v>
      </c>
      <c r="AR59" s="185">
        <f t="shared" si="92"/>
        <v>-0.5</v>
      </c>
      <c r="AS59" s="185">
        <f t="shared" si="93"/>
        <v>-1</v>
      </c>
      <c r="AT59" s="175">
        <f t="shared" si="106"/>
        <v>0</v>
      </c>
      <c r="AU59" s="187"/>
      <c r="AV59" s="187"/>
      <c r="AW59" s="187"/>
      <c r="AX59" s="187" t="s">
        <v>717</v>
      </c>
      <c r="BB59" s="129"/>
      <c r="BK59" s="124"/>
    </row>
    <row r="60" spans="5:63" ht="60.75" hidden="1" customHeight="1" x14ac:dyDescent="0.2">
      <c r="E60" s="443"/>
      <c r="F60" s="443"/>
      <c r="G60" s="443"/>
      <c r="H60" s="174"/>
      <c r="I60" s="175"/>
      <c r="J60" s="175"/>
      <c r="K60" s="176"/>
      <c r="L60" s="177"/>
      <c r="M60" s="178"/>
      <c r="N60" s="178"/>
      <c r="O60" s="177" t="str">
        <f t="shared" si="94"/>
        <v/>
      </c>
      <c r="P60" s="179" t="str">
        <f t="shared" ca="1" si="95"/>
        <v/>
      </c>
      <c r="Q60" s="180"/>
      <c r="R60" s="181" t="str">
        <f t="shared" si="96"/>
        <v/>
      </c>
      <c r="S60" s="181" t="str">
        <f t="shared" si="97"/>
        <v/>
      </c>
      <c r="T60" s="175" t="e">
        <f>+PEI!#REF!</f>
        <v>#REF!</v>
      </c>
      <c r="U60" s="175" t="e">
        <f t="shared" si="98"/>
        <v>#REF!</v>
      </c>
      <c r="V60" s="175">
        <f>+PEI!L46</f>
        <v>0</v>
      </c>
      <c r="W60" s="175">
        <f t="shared" si="99"/>
        <v>0</v>
      </c>
      <c r="X60" s="175">
        <f>+PEI!M46</f>
        <v>0</v>
      </c>
      <c r="Y60" s="175">
        <f t="shared" si="100"/>
        <v>0</v>
      </c>
      <c r="Z60" s="175">
        <f>+PEI!N46</f>
        <v>0</v>
      </c>
      <c r="AA60" s="175">
        <f t="shared" si="101"/>
        <v>0</v>
      </c>
      <c r="AB60" s="175"/>
      <c r="AC60" s="182"/>
      <c r="AD60" s="183">
        <f t="shared" si="102"/>
        <v>0</v>
      </c>
      <c r="AE60" s="182"/>
      <c r="AF60" s="183">
        <f t="shared" si="103"/>
        <v>0</v>
      </c>
      <c r="AG60" s="182"/>
      <c r="AH60" s="183">
        <f t="shared" si="104"/>
        <v>0</v>
      </c>
      <c r="AI60" s="182"/>
      <c r="AJ60" s="183">
        <f t="shared" si="105"/>
        <v>0</v>
      </c>
      <c r="AK60" s="183"/>
      <c r="AL60" s="184" t="e">
        <f t="shared" si="86"/>
        <v>#REF!</v>
      </c>
      <c r="AM60" s="184">
        <f t="shared" si="87"/>
        <v>0</v>
      </c>
      <c r="AN60" s="184">
        <f t="shared" si="88"/>
        <v>0</v>
      </c>
      <c r="AO60" s="184">
        <f t="shared" si="89"/>
        <v>0</v>
      </c>
      <c r="AP60" s="185" t="e">
        <f t="shared" si="90"/>
        <v>#REF!</v>
      </c>
      <c r="AQ60" s="185" t="e">
        <f t="shared" si="91"/>
        <v>#REF!</v>
      </c>
      <c r="AR60" s="185" t="e">
        <f t="shared" si="92"/>
        <v>#REF!</v>
      </c>
      <c r="AS60" s="185" t="e">
        <f t="shared" si="93"/>
        <v>#REF!</v>
      </c>
      <c r="AT60" s="175">
        <f t="shared" si="106"/>
        <v>0</v>
      </c>
      <c r="AU60" s="187"/>
      <c r="AV60" s="187"/>
      <c r="AW60" s="187"/>
      <c r="AX60" s="187"/>
      <c r="BB60" s="129"/>
      <c r="BK60" s="124"/>
    </row>
    <row r="61" spans="5:63" ht="66" hidden="1" customHeight="1" x14ac:dyDescent="0.2">
      <c r="E61" s="443"/>
      <c r="F61" s="443"/>
      <c r="G61" s="444"/>
      <c r="H61" s="174"/>
      <c r="I61" s="175"/>
      <c r="J61" s="175"/>
      <c r="K61" s="176"/>
      <c r="L61" s="177"/>
      <c r="M61" s="178"/>
      <c r="N61" s="178"/>
      <c r="O61" s="177" t="str">
        <f t="shared" si="94"/>
        <v/>
      </c>
      <c r="P61" s="179" t="str">
        <f t="shared" ca="1" si="95"/>
        <v/>
      </c>
      <c r="Q61" s="180"/>
      <c r="R61" s="181" t="str">
        <f t="shared" si="96"/>
        <v/>
      </c>
      <c r="S61" s="181" t="str">
        <f t="shared" si="97"/>
        <v/>
      </c>
      <c r="T61" s="175" t="e">
        <f>+PEI!#REF!</f>
        <v>#REF!</v>
      </c>
      <c r="U61" s="175" t="e">
        <f t="shared" si="98"/>
        <v>#REF!</v>
      </c>
      <c r="V61" s="175" t="e">
        <f>+PEI!#REF!</f>
        <v>#REF!</v>
      </c>
      <c r="W61" s="175" t="e">
        <f t="shared" si="99"/>
        <v>#REF!</v>
      </c>
      <c r="X61" s="175" t="e">
        <f>+PEI!#REF!</f>
        <v>#REF!</v>
      </c>
      <c r="Y61" s="175" t="e">
        <f t="shared" si="100"/>
        <v>#REF!</v>
      </c>
      <c r="Z61" s="175" t="e">
        <f>+PEI!#REF!</f>
        <v>#REF!</v>
      </c>
      <c r="AA61" s="175" t="e">
        <f t="shared" si="101"/>
        <v>#REF!</v>
      </c>
      <c r="AB61" s="175"/>
      <c r="AC61" s="182"/>
      <c r="AD61" s="183">
        <f t="shared" si="102"/>
        <v>0</v>
      </c>
      <c r="AE61" s="182"/>
      <c r="AF61" s="183">
        <f t="shared" si="103"/>
        <v>0</v>
      </c>
      <c r="AG61" s="182"/>
      <c r="AH61" s="183">
        <f t="shared" si="104"/>
        <v>0</v>
      </c>
      <c r="AI61" s="182"/>
      <c r="AJ61" s="183">
        <f t="shared" si="105"/>
        <v>0</v>
      </c>
      <c r="AK61" s="183"/>
      <c r="AL61" s="184" t="e">
        <f t="shared" si="86"/>
        <v>#REF!</v>
      </c>
      <c r="AM61" s="184" t="e">
        <f t="shared" si="87"/>
        <v>#REF!</v>
      </c>
      <c r="AN61" s="184" t="e">
        <f t="shared" si="88"/>
        <v>#REF!</v>
      </c>
      <c r="AO61" s="184" t="e">
        <f t="shared" si="89"/>
        <v>#REF!</v>
      </c>
      <c r="AP61" s="185" t="e">
        <f t="shared" si="90"/>
        <v>#REF!</v>
      </c>
      <c r="AQ61" s="185" t="e">
        <f t="shared" si="91"/>
        <v>#REF!</v>
      </c>
      <c r="AR61" s="185" t="e">
        <f t="shared" si="92"/>
        <v>#REF!</v>
      </c>
      <c r="AS61" s="185" t="e">
        <f t="shared" si="93"/>
        <v>#REF!</v>
      </c>
      <c r="AT61" s="175">
        <f t="shared" si="106"/>
        <v>0</v>
      </c>
      <c r="AU61" s="187"/>
      <c r="AV61" s="187"/>
      <c r="AW61" s="187"/>
      <c r="AX61" s="187"/>
      <c r="BB61" s="129"/>
      <c r="BK61" s="124"/>
    </row>
    <row r="62" spans="5:63" ht="60.75" customHeight="1" x14ac:dyDescent="0.2">
      <c r="E62" s="443"/>
      <c r="F62" s="443"/>
      <c r="G62" s="168"/>
      <c r="H62" s="168"/>
      <c r="I62" s="169">
        <f>SUM(I56:I61)</f>
        <v>0.8</v>
      </c>
      <c r="J62" s="169"/>
      <c r="K62" s="168"/>
      <c r="L62" s="168"/>
      <c r="M62" s="168"/>
      <c r="N62" s="168"/>
      <c r="O62" s="168"/>
      <c r="P62" s="168"/>
      <c r="Q62" s="168"/>
      <c r="R62" s="168"/>
      <c r="S62" s="168" t="s">
        <v>139</v>
      </c>
      <c r="T62" s="168"/>
      <c r="U62" s="170">
        <f>SUM(U56:U59)/$I62</f>
        <v>0</v>
      </c>
      <c r="V62" s="170"/>
      <c r="W62" s="170">
        <f>SUM(W56:W59)/$I62</f>
        <v>0</v>
      </c>
      <c r="X62" s="170"/>
      <c r="Y62" s="170">
        <f>SUM(Y56:Y59)/$I62</f>
        <v>0.5</v>
      </c>
      <c r="Z62" s="170"/>
      <c r="AA62" s="170">
        <f>SUM(AA56:AA59)/$I62</f>
        <v>0.5</v>
      </c>
      <c r="AB62" s="318">
        <f>+Y62+AA62</f>
        <v>1</v>
      </c>
      <c r="AC62" s="168"/>
      <c r="AD62" s="171">
        <f>SUM(AD56:AD61)/$I62</f>
        <v>0</v>
      </c>
      <c r="AE62" s="168"/>
      <c r="AF62" s="171">
        <f>SUM(AF56:AF61)/$I62</f>
        <v>0</v>
      </c>
      <c r="AG62" s="168"/>
      <c r="AH62" s="171">
        <f>SUM(AH56:AH61)/$I62</f>
        <v>0.37500000000000006</v>
      </c>
      <c r="AI62" s="168"/>
      <c r="AJ62" s="169">
        <f>SUM(AJ56:AJ61)/$I62</f>
        <v>0.37500000000000006</v>
      </c>
      <c r="AK62" s="320">
        <f>+AH62+AJ62</f>
        <v>0.75000000000000011</v>
      </c>
      <c r="AL62" s="168"/>
      <c r="AM62" s="172">
        <f>AD62-U62</f>
        <v>0</v>
      </c>
      <c r="AN62" s="172">
        <f>AF62-W62</f>
        <v>0</v>
      </c>
      <c r="AO62" s="172">
        <f>AH62-Y62</f>
        <v>-0.12499999999999994</v>
      </c>
      <c r="AP62" s="172">
        <f>AJ62-AA62</f>
        <v>-0.12499999999999994</v>
      </c>
      <c r="AQ62" s="172">
        <f>SUM(AM62)</f>
        <v>0</v>
      </c>
      <c r="AR62" s="172">
        <f>SUM(AM62,AN62)</f>
        <v>0</v>
      </c>
      <c r="AS62" s="172">
        <f>SUM(AM62:AO62)</f>
        <v>-0.12499999999999994</v>
      </c>
      <c r="AT62" s="172">
        <f>SUM(AM62:AP62)</f>
        <v>-0.24999999999999989</v>
      </c>
      <c r="AU62" s="168"/>
      <c r="AV62" s="168"/>
      <c r="AW62" s="168"/>
      <c r="AX62" s="168"/>
    </row>
    <row r="63" spans="5:63" ht="60.75" hidden="1" customHeight="1" x14ac:dyDescent="0.2">
      <c r="E63" s="443"/>
      <c r="F63" s="443"/>
      <c r="G63" s="168" t="s">
        <v>28</v>
      </c>
      <c r="H63" s="168"/>
      <c r="I63" s="169"/>
      <c r="J63" s="169"/>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72"/>
      <c r="AN63" s="172"/>
      <c r="AO63" s="172"/>
      <c r="AP63" s="172"/>
      <c r="AQ63" s="172"/>
      <c r="AR63" s="172"/>
      <c r="AS63" s="172"/>
      <c r="AT63" s="172"/>
      <c r="AU63" s="168"/>
      <c r="AV63" s="168"/>
      <c r="AW63" s="168"/>
      <c r="AX63" s="168"/>
    </row>
    <row r="64" spans="5:63" ht="60.75" hidden="1" customHeight="1" x14ac:dyDescent="0.2">
      <c r="E64" s="443"/>
      <c r="F64" s="443"/>
      <c r="G64" s="442"/>
      <c r="H64" s="190" t="e">
        <f>+PEI!#REF!</f>
        <v>#REF!</v>
      </c>
      <c r="I64" s="191" t="e">
        <f>+PEI!#REF!</f>
        <v>#REF!</v>
      </c>
      <c r="J64" s="192" t="e">
        <f>+PEI!#REF!</f>
        <v>#REF!</v>
      </c>
      <c r="K64" s="193" t="e">
        <f>+PEI!#REF!</f>
        <v>#REF!</v>
      </c>
      <c r="L64" s="188" t="e">
        <f>+PEI!#REF!</f>
        <v>#REF!</v>
      </c>
      <c r="M64" s="178">
        <v>44958</v>
      </c>
      <c r="N64" s="178">
        <v>45280</v>
      </c>
      <c r="O64" s="177">
        <f>IF(OR(M64="",N64=""),"",N64-M64)</f>
        <v>322</v>
      </c>
      <c r="P64" s="179">
        <f ca="1">IF(OR(M64="",N64=""),"",N64-TODAY())</f>
        <v>-406</v>
      </c>
      <c r="Q64" s="180"/>
      <c r="R64" s="181" t="str">
        <f ca="1">IF(O64="","",(IF(AND(P64&gt;0,AT64&lt;100%),"Pendiente",IF(AND(P64&gt;0,AT64=100%),"Finalizada",IF(AND(P64&lt;0,AT64=100%),"Finalizada","Pendiente")))))</f>
        <v>Pendiente</v>
      </c>
      <c r="S64" s="181">
        <f ca="1">IF((OR(M64="",N64="")),"",IF(R64="Finalizada","Finalizada",(N64-$B$2)))</f>
        <v>-406</v>
      </c>
      <c r="T64" s="175">
        <f>+PEI!K122</f>
        <v>0</v>
      </c>
      <c r="U64" s="175"/>
      <c r="V64" s="175">
        <f>+PEI!L122</f>
        <v>0</v>
      </c>
      <c r="W64" s="175"/>
      <c r="X64" s="175">
        <f>+PEI!M122</f>
        <v>0</v>
      </c>
      <c r="Y64" s="175"/>
      <c r="Z64" s="175">
        <f>+PEI!N122</f>
        <v>0</v>
      </c>
      <c r="AA64" s="175"/>
      <c r="AB64" s="175"/>
      <c r="AC64" s="182">
        <v>0</v>
      </c>
      <c r="AD64" s="183" t="e">
        <f>AC64*I64</f>
        <v>#REF!</v>
      </c>
      <c r="AE64" s="182">
        <v>0</v>
      </c>
      <c r="AF64" s="183" t="e">
        <f>AE64*I64</f>
        <v>#REF!</v>
      </c>
      <c r="AG64" s="182"/>
      <c r="AH64" s="183">
        <f>AG64*M64</f>
        <v>0</v>
      </c>
      <c r="AI64" s="182"/>
      <c r="AJ64" s="183"/>
      <c r="AK64" s="183"/>
      <c r="AL64" s="184">
        <f t="shared" ref="AL64:AL70" si="107">AC64-T64</f>
        <v>0</v>
      </c>
      <c r="AM64" s="184">
        <f t="shared" ref="AM64:AM70" si="108">AE64-V64</f>
        <v>0</v>
      </c>
      <c r="AN64" s="184">
        <f t="shared" ref="AN64:AN70" si="109">AG64-X64</f>
        <v>0</v>
      </c>
      <c r="AO64" s="184">
        <f t="shared" ref="AO64:AO70" si="110">AI64-Z64</f>
        <v>0</v>
      </c>
      <c r="AP64" s="185">
        <f t="shared" ref="AP64:AP70" si="111">SUM(AL64)</f>
        <v>0</v>
      </c>
      <c r="AQ64" s="185">
        <f t="shared" ref="AQ64:AQ70" si="112">SUM(AL64,AM64)</f>
        <v>0</v>
      </c>
      <c r="AR64" s="185">
        <f t="shared" ref="AR64:AR70" si="113">SUM(AL64:AN64)</f>
        <v>0</v>
      </c>
      <c r="AS64" s="185">
        <f t="shared" ref="AS64:AS70" si="114">SUM(AL64:AO64)</f>
        <v>0</v>
      </c>
      <c r="AT64" s="175">
        <f>SUM(AC64,AE64,AG64,AI64)</f>
        <v>0</v>
      </c>
      <c r="AU64" s="187"/>
      <c r="AV64" s="187"/>
      <c r="AW64" s="187"/>
      <c r="AX64" s="187"/>
      <c r="BB64" s="129"/>
      <c r="BK64" s="124"/>
    </row>
    <row r="65" spans="5:63" ht="60.75" hidden="1" customHeight="1" x14ac:dyDescent="0.2">
      <c r="E65" s="443"/>
      <c r="F65" s="443"/>
      <c r="G65" s="443"/>
      <c r="H65" s="190" t="e">
        <f>+PEI!#REF!</f>
        <v>#REF!</v>
      </c>
      <c r="I65" s="191" t="e">
        <f>+PEI!#REF!</f>
        <v>#REF!</v>
      </c>
      <c r="J65" s="192" t="e">
        <f>+PEI!#REF!</f>
        <v>#REF!</v>
      </c>
      <c r="K65" s="193" t="e">
        <f>+PEI!#REF!</f>
        <v>#REF!</v>
      </c>
      <c r="L65" s="188" t="e">
        <f>+PEI!#REF!</f>
        <v>#REF!</v>
      </c>
      <c r="M65" s="178">
        <v>44958</v>
      </c>
      <c r="N65" s="178">
        <v>45280</v>
      </c>
      <c r="O65" s="177">
        <f>IF(OR(M65="",N65=""),"",N65-M65)</f>
        <v>322</v>
      </c>
      <c r="P65" s="179">
        <f ca="1">IF(OR(M65="",N65=""),"",N65-TODAY())</f>
        <v>-406</v>
      </c>
      <c r="Q65" s="180"/>
      <c r="R65" s="181" t="str">
        <f ca="1">IF(O65="","",(IF(AND(P65&gt;0,AT65&lt;100%),"Pendiente",IF(AND(P65&gt;0,AT65=100%),"Finalizada",IF(AND(P65&lt;0,AT65=100%),"Finalizada","Pendiente")))))</f>
        <v>Pendiente</v>
      </c>
      <c r="S65" s="181">
        <f ca="1">IF((OR(M65="",N65="")),"",IF(R65="Finalizada","Finalizada",(N65-$B$2)))</f>
        <v>-406</v>
      </c>
      <c r="T65" s="175">
        <f>+PEI!K123</f>
        <v>0</v>
      </c>
      <c r="U65" s="175"/>
      <c r="V65" s="175">
        <f>+PEI!L123</f>
        <v>0</v>
      </c>
      <c r="W65" s="175"/>
      <c r="X65" s="175">
        <f>+PEI!M123</f>
        <v>0</v>
      </c>
      <c r="Y65" s="175"/>
      <c r="Z65" s="175">
        <f>+PEI!N123</f>
        <v>0</v>
      </c>
      <c r="AA65" s="175"/>
      <c r="AB65" s="175"/>
      <c r="AC65" s="182">
        <v>0</v>
      </c>
      <c r="AD65" s="183" t="e">
        <f>AC65*I65</f>
        <v>#REF!</v>
      </c>
      <c r="AE65" s="182">
        <v>0</v>
      </c>
      <c r="AF65" s="183" t="e">
        <f>AE65*I65</f>
        <v>#REF!</v>
      </c>
      <c r="AG65" s="182"/>
      <c r="AH65" s="183">
        <f>AG65*M65</f>
        <v>0</v>
      </c>
      <c r="AI65" s="182"/>
      <c r="AJ65" s="183"/>
      <c r="AK65" s="183"/>
      <c r="AL65" s="184">
        <f t="shared" si="107"/>
        <v>0</v>
      </c>
      <c r="AM65" s="184">
        <f t="shared" si="108"/>
        <v>0</v>
      </c>
      <c r="AN65" s="184">
        <f t="shared" si="109"/>
        <v>0</v>
      </c>
      <c r="AO65" s="184">
        <f t="shared" si="110"/>
        <v>0</v>
      </c>
      <c r="AP65" s="185">
        <f t="shared" si="111"/>
        <v>0</v>
      </c>
      <c r="AQ65" s="185">
        <f t="shared" si="112"/>
        <v>0</v>
      </c>
      <c r="AR65" s="185">
        <f t="shared" si="113"/>
        <v>0</v>
      </c>
      <c r="AS65" s="185">
        <f t="shared" si="114"/>
        <v>0</v>
      </c>
      <c r="AT65" s="175">
        <f>SUM(AC65,AE65,AG65,AI65)</f>
        <v>0</v>
      </c>
      <c r="AU65" s="187"/>
      <c r="AV65" s="187"/>
      <c r="AW65" s="187"/>
      <c r="AX65" s="187"/>
      <c r="BB65" s="129"/>
      <c r="BK65" s="124"/>
    </row>
    <row r="66" spans="5:63" ht="60.75" hidden="1" customHeight="1" x14ac:dyDescent="0.2">
      <c r="E66" s="443"/>
      <c r="F66" s="443"/>
      <c r="G66" s="443"/>
      <c r="H66" s="190" t="e">
        <f>+PEI!#REF!</f>
        <v>#REF!</v>
      </c>
      <c r="I66" s="191" t="e">
        <f>+PEI!#REF!</f>
        <v>#REF!</v>
      </c>
      <c r="J66" s="192" t="e">
        <f>+PEI!#REF!</f>
        <v>#REF!</v>
      </c>
      <c r="K66" s="193" t="e">
        <f>+PEI!#REF!</f>
        <v>#REF!</v>
      </c>
      <c r="L66" s="188" t="e">
        <f>+PEI!#REF!</f>
        <v>#REF!</v>
      </c>
      <c r="M66" s="178">
        <v>44958</v>
      </c>
      <c r="N66" s="178">
        <v>45280</v>
      </c>
      <c r="O66" s="177">
        <f>IF(OR(M66="",N66=""),"",N66-M66)</f>
        <v>322</v>
      </c>
      <c r="P66" s="179">
        <f ca="1">IF(OR(M66="",N66=""),"",N66-TODAY())</f>
        <v>-406</v>
      </c>
      <c r="Q66" s="180"/>
      <c r="R66" s="181" t="str">
        <f ca="1">IF(O66="","",(IF(AND(P66&gt;0,AT66&lt;100%),"Pendiente",IF(AND(P66&gt;0,AT66=100%),"Finalizada",IF(AND(P66&lt;0,AT66=100%),"Finalizada","Pendiente")))))</f>
        <v>Pendiente</v>
      </c>
      <c r="S66" s="181">
        <f ca="1">IF((OR(M66="",N66="")),"",IF(R66="Finalizada","Finalizada",(N66-$B$2)))</f>
        <v>-406</v>
      </c>
      <c r="T66" s="175">
        <f>+PEI!K124</f>
        <v>0</v>
      </c>
      <c r="U66" s="175"/>
      <c r="V66" s="175">
        <f>+PEI!L124</f>
        <v>0</v>
      </c>
      <c r="W66" s="175"/>
      <c r="X66" s="175">
        <f>+PEI!M124</f>
        <v>0</v>
      </c>
      <c r="Y66" s="175"/>
      <c r="Z66" s="175">
        <f>+PEI!N124</f>
        <v>0</v>
      </c>
      <c r="AA66" s="175"/>
      <c r="AB66" s="175"/>
      <c r="AC66" s="182">
        <v>0</v>
      </c>
      <c r="AD66" s="183" t="e">
        <f>AC66*I66</f>
        <v>#REF!</v>
      </c>
      <c r="AE66" s="182">
        <v>0</v>
      </c>
      <c r="AF66" s="183" t="e">
        <f>AE66*I66</f>
        <v>#REF!</v>
      </c>
      <c r="AG66" s="182"/>
      <c r="AH66" s="183">
        <f>AG66*M66</f>
        <v>0</v>
      </c>
      <c r="AI66" s="182"/>
      <c r="AJ66" s="183"/>
      <c r="AK66" s="183"/>
      <c r="AL66" s="184">
        <f t="shared" si="107"/>
        <v>0</v>
      </c>
      <c r="AM66" s="184">
        <f t="shared" si="108"/>
        <v>0</v>
      </c>
      <c r="AN66" s="184">
        <f t="shared" si="109"/>
        <v>0</v>
      </c>
      <c r="AO66" s="184">
        <f t="shared" si="110"/>
        <v>0</v>
      </c>
      <c r="AP66" s="185">
        <f t="shared" si="111"/>
        <v>0</v>
      </c>
      <c r="AQ66" s="185">
        <f t="shared" si="112"/>
        <v>0</v>
      </c>
      <c r="AR66" s="185">
        <f t="shared" si="113"/>
        <v>0</v>
      </c>
      <c r="AS66" s="185">
        <f t="shared" si="114"/>
        <v>0</v>
      </c>
      <c r="AT66" s="175">
        <f>SUM(AC66,AE66,AG66,AI66)</f>
        <v>0</v>
      </c>
      <c r="AU66" s="187"/>
      <c r="AV66" s="187"/>
      <c r="AW66" s="187"/>
      <c r="AX66" s="187"/>
      <c r="BB66" s="129"/>
      <c r="BK66" s="124"/>
    </row>
    <row r="67" spans="5:63" ht="60.75" hidden="1" customHeight="1" x14ac:dyDescent="0.2">
      <c r="E67" s="444"/>
      <c r="F67" s="444"/>
      <c r="G67" s="444"/>
      <c r="H67" s="190" t="e">
        <f>+PEI!#REF!</f>
        <v>#REF!</v>
      </c>
      <c r="I67" s="191" t="e">
        <f>+PEI!#REF!</f>
        <v>#REF!</v>
      </c>
      <c r="J67" s="192" t="e">
        <f>+PEI!#REF!</f>
        <v>#REF!</v>
      </c>
      <c r="K67" s="193" t="e">
        <f>+PEI!#REF!</f>
        <v>#REF!</v>
      </c>
      <c r="L67" s="188" t="e">
        <f>+PEI!#REF!</f>
        <v>#REF!</v>
      </c>
      <c r="M67" s="178">
        <v>44958</v>
      </c>
      <c r="N67" s="178">
        <v>45280</v>
      </c>
      <c r="O67" s="177">
        <f>IF(OR(M67="",N67=""),"",N67-M67)</f>
        <v>322</v>
      </c>
      <c r="P67" s="179">
        <f ca="1">IF(OR(M67="",N67=""),"",N67-TODAY())</f>
        <v>-406</v>
      </c>
      <c r="Q67" s="180"/>
      <c r="R67" s="181" t="str">
        <f ca="1">IF(O67="","",(IF(AND(P67&gt;0,AT67&lt;100%),"Pendiente",IF(AND(P67&gt;0,AT67=100%),"Finalizada",IF(AND(P67&lt;0,AT67=100%),"Finalizada","Pendiente")))))</f>
        <v>Pendiente</v>
      </c>
      <c r="S67" s="181">
        <f ca="1">IF((OR(M67="",N67="")),"",IF(R67="Finalizada","Finalizada",(N67-$B$2)))</f>
        <v>-406</v>
      </c>
      <c r="T67" s="175">
        <f>+PEI!K125</f>
        <v>0</v>
      </c>
      <c r="U67" s="175"/>
      <c r="V67" s="175">
        <f>+PEI!L125</f>
        <v>0</v>
      </c>
      <c r="W67" s="175"/>
      <c r="X67" s="175">
        <f>+PEI!M125</f>
        <v>0</v>
      </c>
      <c r="Y67" s="175"/>
      <c r="Z67" s="175">
        <f>+PEI!N125</f>
        <v>0</v>
      </c>
      <c r="AA67" s="175"/>
      <c r="AB67" s="175"/>
      <c r="AC67" s="182">
        <v>0</v>
      </c>
      <c r="AD67" s="183" t="e">
        <f>AC67*I67</f>
        <v>#REF!</v>
      </c>
      <c r="AE67" s="182">
        <v>0</v>
      </c>
      <c r="AF67" s="183" t="e">
        <f>AE67*I67</f>
        <v>#REF!</v>
      </c>
      <c r="AG67" s="182"/>
      <c r="AH67" s="183">
        <f>AG67*M67</f>
        <v>0</v>
      </c>
      <c r="AI67" s="182"/>
      <c r="AJ67" s="183"/>
      <c r="AK67" s="183"/>
      <c r="AL67" s="184">
        <f t="shared" si="107"/>
        <v>0</v>
      </c>
      <c r="AM67" s="184">
        <f t="shared" si="108"/>
        <v>0</v>
      </c>
      <c r="AN67" s="184">
        <f t="shared" si="109"/>
        <v>0</v>
      </c>
      <c r="AO67" s="184">
        <f t="shared" si="110"/>
        <v>0</v>
      </c>
      <c r="AP67" s="185">
        <f t="shared" si="111"/>
        <v>0</v>
      </c>
      <c r="AQ67" s="185">
        <f t="shared" si="112"/>
        <v>0</v>
      </c>
      <c r="AR67" s="185">
        <f t="shared" si="113"/>
        <v>0</v>
      </c>
      <c r="AS67" s="185">
        <f t="shared" si="114"/>
        <v>0</v>
      </c>
      <c r="AT67" s="175">
        <f>SUM(AC67,AE67,AG67,AI67)</f>
        <v>0</v>
      </c>
      <c r="AU67" s="187"/>
      <c r="AV67" s="187"/>
      <c r="AW67" s="187"/>
      <c r="AX67" s="187"/>
      <c r="BB67" s="129"/>
      <c r="BK67" s="124"/>
    </row>
    <row r="68" spans="5:63" s="205" customFormat="1" ht="41.25" customHeight="1" x14ac:dyDescent="0.2">
      <c r="E68" s="195" t="str">
        <f>+E55</f>
        <v>2. BENEFICIARIOS (BECAS-CREDITOS-PROYECTOS)</v>
      </c>
      <c r="F68" s="196"/>
      <c r="G68" s="197"/>
      <c r="H68" s="197"/>
      <c r="I68" s="198"/>
      <c r="J68" s="198"/>
      <c r="K68" s="197"/>
      <c r="L68" s="197"/>
      <c r="M68" s="197"/>
      <c r="N68" s="197"/>
      <c r="O68" s="197"/>
      <c r="P68" s="197"/>
      <c r="Q68" s="197"/>
      <c r="R68" s="197" t="s">
        <v>138</v>
      </c>
      <c r="S68" s="197"/>
      <c r="T68" s="199">
        <f>AVERAGE(U71)</f>
        <v>0</v>
      </c>
      <c r="U68" s="199"/>
      <c r="V68" s="199">
        <f>AVERAGE(W71)</f>
        <v>0</v>
      </c>
      <c r="W68" s="199"/>
      <c r="X68" s="199">
        <f>AVERAGE(Y71)</f>
        <v>0.5</v>
      </c>
      <c r="Y68" s="199"/>
      <c r="Z68" s="199">
        <f>AVERAGE(AA71)</f>
        <v>0.5</v>
      </c>
      <c r="AA68" s="197"/>
      <c r="AB68" s="197"/>
      <c r="AC68" s="200">
        <f>AVERAGE(AD71)</f>
        <v>0</v>
      </c>
      <c r="AD68" s="200"/>
      <c r="AE68" s="200">
        <f>AVERAGE(AF71)</f>
        <v>0</v>
      </c>
      <c r="AF68" s="200"/>
      <c r="AG68" s="200">
        <f>AVERAGE(AH71)</f>
        <v>0.46666666666666662</v>
      </c>
      <c r="AH68" s="200"/>
      <c r="AI68" s="200">
        <f>AVERAGE(AJ71)</f>
        <v>0.46666666666666662</v>
      </c>
      <c r="AJ68" s="200"/>
      <c r="AK68" s="200"/>
      <c r="AL68" s="201">
        <f t="shared" si="107"/>
        <v>0</v>
      </c>
      <c r="AM68" s="201">
        <f t="shared" si="108"/>
        <v>0</v>
      </c>
      <c r="AN68" s="201">
        <f t="shared" si="109"/>
        <v>-3.3333333333333381E-2</v>
      </c>
      <c r="AO68" s="201">
        <f t="shared" si="110"/>
        <v>-3.3333333333333381E-2</v>
      </c>
      <c r="AP68" s="201">
        <f t="shared" si="111"/>
        <v>0</v>
      </c>
      <c r="AQ68" s="201">
        <f t="shared" si="112"/>
        <v>0</v>
      </c>
      <c r="AR68" s="201">
        <f t="shared" si="113"/>
        <v>-3.3333333333333381E-2</v>
      </c>
      <c r="AS68" s="201">
        <f t="shared" si="114"/>
        <v>-6.6666666666666763E-2</v>
      </c>
      <c r="AT68" s="202"/>
      <c r="AU68" s="204"/>
      <c r="AV68" s="204"/>
      <c r="AW68" s="204"/>
      <c r="AX68" s="204"/>
    </row>
    <row r="69" spans="5:63" ht="60.75" customHeight="1" x14ac:dyDescent="0.2">
      <c r="E69" s="442" t="str">
        <f>+PEI!B49</f>
        <v>2.2</v>
      </c>
      <c r="F69" s="442" t="str">
        <f>+PEI!C49</f>
        <v>Colocar 80% de los recursos en carreras STEM.                                                                                                         De los Créditos Universitarios 100% Rembolsables.</v>
      </c>
      <c r="G69" s="442" t="str">
        <f>+PEI!D49</f>
        <v>Ejecutar el mayor cantidad de recursos disponibles en los diferentes tipos de Becas y Carreras técnicas STEM</v>
      </c>
      <c r="H69" s="174" t="str">
        <f>+PEI!F49</f>
        <v>E-BCP-2.2.1</v>
      </c>
      <c r="I69" s="175">
        <f>+PEI!G49</f>
        <v>0.7</v>
      </c>
      <c r="J69" s="175" t="str">
        <f>+PEI!H49</f>
        <v>Otorgamiento de Créditos Universitarios 100% Rembolsables.</v>
      </c>
      <c r="K69" s="175" t="str">
        <f>+PEI!I49</f>
        <v>%% de Créditos Universitarios 100% Rembolsables otorgadas / Disponibilidad de Recursos</v>
      </c>
      <c r="L69" s="175" t="str">
        <f>+PEI!J49</f>
        <v>80%</v>
      </c>
      <c r="M69" s="178">
        <v>45098</v>
      </c>
      <c r="N69" s="178">
        <v>45280</v>
      </c>
      <c r="O69" s="177">
        <f t="shared" ref="O69:O70" si="115">IF(OR(M69="",N69=""),"",N69-M69)</f>
        <v>182</v>
      </c>
      <c r="P69" s="179">
        <f t="shared" ref="P69:P70" ca="1" si="116">IF(OR(M69="",N69=""),"",N69-TODAY())</f>
        <v>-406</v>
      </c>
      <c r="Q69" s="180"/>
      <c r="R69" s="181" t="str">
        <f ca="1">IF(O69="","",(IF(AND(P69&gt;0,AT69&lt;100%),"Pendiente",IF(AND(P69&gt;0,AT69=100%),"Finalizada",IF(AND(P69&lt;0,AT69=100%),"Finalizada","Pendiente")))))</f>
        <v>Finalizada</v>
      </c>
      <c r="S69" s="181" t="str">
        <f t="shared" ref="S69:S70" ca="1" si="117">IF((OR(M69="",N69="")),"",IF(R69="Finalizada","Finalizada",(N69-$B$2)))</f>
        <v>Finalizada</v>
      </c>
      <c r="T69" s="175">
        <f>+PEI!K49</f>
        <v>0</v>
      </c>
      <c r="U69" s="175">
        <f t="shared" ref="U69:U70" si="118">T69*I69</f>
        <v>0</v>
      </c>
      <c r="V69" s="175">
        <f>+PEI!L49</f>
        <v>0</v>
      </c>
      <c r="W69" s="175">
        <f t="shared" ref="W69:W70" si="119">V69*I69</f>
        <v>0</v>
      </c>
      <c r="X69" s="175">
        <f>+PEI!M49</f>
        <v>0.5</v>
      </c>
      <c r="Y69" s="175">
        <f>X69*I69</f>
        <v>0.35</v>
      </c>
      <c r="Z69" s="175">
        <f>+PEI!N49</f>
        <v>0.5</v>
      </c>
      <c r="AA69" s="175">
        <f>Z69*I69</f>
        <v>0.35</v>
      </c>
      <c r="AB69" s="175"/>
      <c r="AC69" s="182"/>
      <c r="AD69" s="183">
        <f>AC69*I69</f>
        <v>0</v>
      </c>
      <c r="AE69" s="182"/>
      <c r="AF69" s="183">
        <f>AE69*I69</f>
        <v>0</v>
      </c>
      <c r="AG69" s="182">
        <v>0.5</v>
      </c>
      <c r="AH69" s="183">
        <f>AG69*I69</f>
        <v>0.35</v>
      </c>
      <c r="AI69" s="182">
        <v>0.5</v>
      </c>
      <c r="AJ69" s="183">
        <f>AI69*I69</f>
        <v>0.35</v>
      </c>
      <c r="AK69" s="183"/>
      <c r="AL69" s="184">
        <f t="shared" si="107"/>
        <v>0</v>
      </c>
      <c r="AM69" s="184">
        <f t="shared" si="108"/>
        <v>0</v>
      </c>
      <c r="AN69" s="184">
        <f t="shared" si="109"/>
        <v>0</v>
      </c>
      <c r="AO69" s="184">
        <f t="shared" si="110"/>
        <v>0</v>
      </c>
      <c r="AP69" s="185">
        <f t="shared" si="111"/>
        <v>0</v>
      </c>
      <c r="AQ69" s="185">
        <f t="shared" si="112"/>
        <v>0</v>
      </c>
      <c r="AR69" s="185">
        <f t="shared" si="113"/>
        <v>0</v>
      </c>
      <c r="AS69" s="185">
        <f t="shared" si="114"/>
        <v>0</v>
      </c>
      <c r="AT69" s="175">
        <f t="shared" ref="AT69:AT70" si="120">SUM(AC69,AE69,AG69,AI69)</f>
        <v>1</v>
      </c>
      <c r="AU69" s="187"/>
      <c r="AV69" s="187"/>
      <c r="AW69" s="187" t="s">
        <v>718</v>
      </c>
      <c r="AX69" s="187"/>
      <c r="BB69" s="129"/>
      <c r="BK69" s="124"/>
    </row>
    <row r="70" spans="5:63" ht="60.75" customHeight="1" x14ac:dyDescent="0.2">
      <c r="E70" s="443"/>
      <c r="F70" s="443"/>
      <c r="G70" s="443"/>
      <c r="H70" s="174" t="str">
        <f>+PEI!F50</f>
        <v>E-BCP-2.2.2</v>
      </c>
      <c r="I70" s="175">
        <f>+PEI!G50</f>
        <v>0.05</v>
      </c>
      <c r="J70" s="175" t="str">
        <f>+PEI!H50</f>
        <v>Promocionar nuevo enfoque de colocación de recursos en financiamiento Universitarios.</v>
      </c>
      <c r="K70" s="175" t="str">
        <f>+PEI!I50</f>
        <v>## Carreras Financiadas / Carreas definidas como demandantes en la Zona Sur.</v>
      </c>
      <c r="L70" s="175" t="str">
        <f>+PEI!J50</f>
        <v>80%</v>
      </c>
      <c r="M70" s="178">
        <v>45098</v>
      </c>
      <c r="N70" s="178">
        <v>45280</v>
      </c>
      <c r="O70" s="177">
        <f t="shared" si="115"/>
        <v>182</v>
      </c>
      <c r="P70" s="179">
        <f t="shared" ca="1" si="116"/>
        <v>-406</v>
      </c>
      <c r="Q70" s="180"/>
      <c r="R70" s="181" t="str">
        <f ca="1">IF(O70="","",(IF(AND(P70&gt;0,AT70&lt;100%),"Pendiente",IF(AND(P70&gt;0,AT70=100%),"Finalizada",IF(AND(P70&lt;0,AT70=100%),"Finalizada","Pendiente")))))</f>
        <v>Pendiente</v>
      </c>
      <c r="S70" s="181">
        <f t="shared" ca="1" si="117"/>
        <v>-406</v>
      </c>
      <c r="T70" s="175">
        <f>+PEI!K50</f>
        <v>0</v>
      </c>
      <c r="U70" s="175">
        <f t="shared" si="118"/>
        <v>0</v>
      </c>
      <c r="V70" s="175">
        <f>+PEI!L50</f>
        <v>0</v>
      </c>
      <c r="W70" s="175">
        <f t="shared" si="119"/>
        <v>0</v>
      </c>
      <c r="X70" s="175">
        <f>+PEI!M50</f>
        <v>0.5</v>
      </c>
      <c r="Y70" s="175">
        <f>X70*I70</f>
        <v>2.5000000000000001E-2</v>
      </c>
      <c r="Z70" s="175">
        <f>+PEI!N50</f>
        <v>0.5</v>
      </c>
      <c r="AA70" s="175">
        <f>Z70*I70</f>
        <v>2.5000000000000001E-2</v>
      </c>
      <c r="AB70" s="175"/>
      <c r="AC70" s="182"/>
      <c r="AD70" s="183">
        <f>AC70*I70</f>
        <v>0</v>
      </c>
      <c r="AE70" s="182"/>
      <c r="AF70" s="183">
        <f>AE70*I70</f>
        <v>0</v>
      </c>
      <c r="AG70" s="182">
        <v>0</v>
      </c>
      <c r="AH70" s="183">
        <f>AG70*I70</f>
        <v>0</v>
      </c>
      <c r="AI70" s="182">
        <v>0</v>
      </c>
      <c r="AJ70" s="183">
        <f>AI70*I70</f>
        <v>0</v>
      </c>
      <c r="AK70" s="183"/>
      <c r="AL70" s="184">
        <f t="shared" si="107"/>
        <v>0</v>
      </c>
      <c r="AM70" s="184">
        <f t="shared" si="108"/>
        <v>0</v>
      </c>
      <c r="AN70" s="184">
        <f t="shared" si="109"/>
        <v>-0.5</v>
      </c>
      <c r="AO70" s="184">
        <f t="shared" si="110"/>
        <v>-0.5</v>
      </c>
      <c r="AP70" s="185">
        <f t="shared" si="111"/>
        <v>0</v>
      </c>
      <c r="AQ70" s="185">
        <f t="shared" si="112"/>
        <v>0</v>
      </c>
      <c r="AR70" s="185">
        <f t="shared" si="113"/>
        <v>-0.5</v>
      </c>
      <c r="AS70" s="185">
        <f t="shared" si="114"/>
        <v>-1</v>
      </c>
      <c r="AT70" s="175">
        <f t="shared" si="120"/>
        <v>0</v>
      </c>
      <c r="AU70" s="187"/>
      <c r="AV70" s="187"/>
      <c r="AW70" s="187"/>
      <c r="AX70" s="187" t="s">
        <v>719</v>
      </c>
      <c r="BB70" s="129"/>
      <c r="BK70" s="124"/>
    </row>
    <row r="71" spans="5:63" ht="60.75" customHeight="1" x14ac:dyDescent="0.2">
      <c r="E71" s="443"/>
      <c r="F71" s="443"/>
      <c r="G71" s="168"/>
      <c r="H71" s="168"/>
      <c r="I71" s="169">
        <f>SUM(I69:I70)</f>
        <v>0.75</v>
      </c>
      <c r="J71" s="169"/>
      <c r="K71" s="168"/>
      <c r="L71" s="168"/>
      <c r="M71" s="168"/>
      <c r="N71" s="168"/>
      <c r="O71" s="168"/>
      <c r="P71" s="168"/>
      <c r="Q71" s="168"/>
      <c r="R71" s="168"/>
      <c r="S71" s="168" t="s">
        <v>139</v>
      </c>
      <c r="T71" s="168"/>
      <c r="U71" s="170">
        <f>SUM(U69:U70)/$I71</f>
        <v>0</v>
      </c>
      <c r="V71" s="170"/>
      <c r="W71" s="170">
        <f>SUM(W69:W70)/$I71</f>
        <v>0</v>
      </c>
      <c r="X71" s="170"/>
      <c r="Y71" s="170">
        <f>SUM(Y69:Y70)/$I71</f>
        <v>0.5</v>
      </c>
      <c r="Z71" s="170"/>
      <c r="AA71" s="170">
        <f>SUM(AA69:AA70)/$I71</f>
        <v>0.5</v>
      </c>
      <c r="AB71" s="318">
        <f>+Y71+AA71</f>
        <v>1</v>
      </c>
      <c r="AC71" s="168"/>
      <c r="AD71" s="171">
        <f>SUM(AD69:AD70)/$I71</f>
        <v>0</v>
      </c>
      <c r="AE71" s="168"/>
      <c r="AF71" s="171">
        <f>SUM(AF69:AF70)/$I71</f>
        <v>0</v>
      </c>
      <c r="AG71" s="168"/>
      <c r="AH71" s="171">
        <f>SUM(AH69:AH70)/$I71</f>
        <v>0.46666666666666662</v>
      </c>
      <c r="AI71" s="168"/>
      <c r="AJ71" s="169">
        <f>SUM(AJ69:AJ70)/$I71</f>
        <v>0.46666666666666662</v>
      </c>
      <c r="AK71" s="320">
        <f>+AH71+AJ71</f>
        <v>0.93333333333333324</v>
      </c>
      <c r="AL71" s="168"/>
      <c r="AM71" s="172">
        <f>AD71-U71</f>
        <v>0</v>
      </c>
      <c r="AN71" s="172">
        <f>AF71-W71</f>
        <v>0</v>
      </c>
      <c r="AO71" s="172">
        <f>AH71-Y71</f>
        <v>-3.3333333333333381E-2</v>
      </c>
      <c r="AP71" s="172">
        <f>AJ71-AA71</f>
        <v>-3.3333333333333381E-2</v>
      </c>
      <c r="AQ71" s="172">
        <f>SUM(AM71)</f>
        <v>0</v>
      </c>
      <c r="AR71" s="172">
        <f>SUM(AM71,AN71)</f>
        <v>0</v>
      </c>
      <c r="AS71" s="172">
        <f>SUM(AM71:AO71)</f>
        <v>-3.3333333333333381E-2</v>
      </c>
      <c r="AT71" s="172">
        <f>SUM(AM71:AP71)</f>
        <v>-6.6666666666666763E-2</v>
      </c>
      <c r="AU71" s="168"/>
      <c r="AV71" s="168"/>
      <c r="AW71" s="168"/>
      <c r="AX71" s="168"/>
    </row>
    <row r="72" spans="5:63" s="205" customFormat="1" ht="41.25" customHeight="1" x14ac:dyDescent="0.2">
      <c r="E72" s="195" t="str">
        <f>+E68</f>
        <v>2. BENEFICIARIOS (BECAS-CREDITOS-PROYECTOS)</v>
      </c>
      <c r="F72" s="196"/>
      <c r="G72" s="197"/>
      <c r="H72" s="197"/>
      <c r="I72" s="198"/>
      <c r="J72" s="198"/>
      <c r="K72" s="197"/>
      <c r="L72" s="197"/>
      <c r="M72" s="197"/>
      <c r="N72" s="197"/>
      <c r="O72" s="197"/>
      <c r="P72" s="197"/>
      <c r="Q72" s="197"/>
      <c r="R72" s="197" t="s">
        <v>138</v>
      </c>
      <c r="S72" s="197"/>
      <c r="T72" s="199">
        <f>AVERAGE(U75)</f>
        <v>0</v>
      </c>
      <c r="U72" s="199"/>
      <c r="V72" s="199">
        <f>AVERAGE(W75)</f>
        <v>0</v>
      </c>
      <c r="W72" s="199"/>
      <c r="X72" s="199">
        <f>AVERAGE(Y75)</f>
        <v>0.5</v>
      </c>
      <c r="Y72" s="199"/>
      <c r="Z72" s="199">
        <f>AVERAGE(AA75)</f>
        <v>0.5</v>
      </c>
      <c r="AA72" s="197"/>
      <c r="AB72" s="197"/>
      <c r="AC72" s="200">
        <f>AVERAGE(AD75)</f>
        <v>0</v>
      </c>
      <c r="AD72" s="200"/>
      <c r="AE72" s="200">
        <f>AVERAGE(AF75)</f>
        <v>0</v>
      </c>
      <c r="AF72" s="200"/>
      <c r="AG72" s="200">
        <f>AVERAGE(AH75)</f>
        <v>0</v>
      </c>
      <c r="AH72" s="200"/>
      <c r="AI72" s="200">
        <f>AVERAGE(AJ75)</f>
        <v>0</v>
      </c>
      <c r="AJ72" s="200"/>
      <c r="AK72" s="200"/>
      <c r="AL72" s="201">
        <f>AC72-T72</f>
        <v>0</v>
      </c>
      <c r="AM72" s="201">
        <f>AE72-V72</f>
        <v>0</v>
      </c>
      <c r="AN72" s="201">
        <f t="shared" ref="AN72:AN74" si="121">AG72-X72</f>
        <v>-0.5</v>
      </c>
      <c r="AO72" s="201">
        <f t="shared" ref="AO72:AO74" si="122">AI72-Z72</f>
        <v>-0.5</v>
      </c>
      <c r="AP72" s="201">
        <f t="shared" ref="AP72:AP74" si="123">SUM(AL72)</f>
        <v>0</v>
      </c>
      <c r="AQ72" s="201">
        <f t="shared" ref="AQ72:AQ74" si="124">SUM(AL72,AM72)</f>
        <v>0</v>
      </c>
      <c r="AR72" s="201">
        <f t="shared" ref="AR72:AR74" si="125">SUM(AL72:AN72)</f>
        <v>-0.5</v>
      </c>
      <c r="AS72" s="201">
        <f t="shared" ref="AS72:AS74" si="126">SUM(AL72:AO72)</f>
        <v>-1</v>
      </c>
      <c r="AT72" s="202"/>
      <c r="AU72" s="204"/>
      <c r="AV72" s="204"/>
      <c r="AW72" s="204"/>
      <c r="AX72" s="204"/>
    </row>
    <row r="73" spans="5:63" ht="60.75" customHeight="1" x14ac:dyDescent="0.2">
      <c r="E73" s="442" t="str">
        <f>+PEI!B56</f>
        <v>2.3</v>
      </c>
      <c r="F73" s="442" t="str">
        <f>+PEI!C56</f>
        <v>Colocar 80% de los recursos en proyectos de tecnología, ambientales, eficiencia y/o automatización de procesos productivos. Proyectos NR.</v>
      </c>
      <c r="G73" s="442" t="str">
        <f>+PEI!D56</f>
        <v>Ejecutar el mayor %% de recursos en proyectos de tecnología, ambientales, eficiencia y/o automatización de procesos productivos</v>
      </c>
      <c r="H73" s="174" t="str">
        <f>+PEI!F56</f>
        <v>E-BCP-2.3.1</v>
      </c>
      <c r="I73" s="175">
        <f>+PEI!G56</f>
        <v>0.4</v>
      </c>
      <c r="J73" s="188" t="str">
        <f>+PEI!H56</f>
        <v>Colocar Proyectos No Reembolsables en proyectos de tecnología, ambientales, socioproductivos.</v>
      </c>
      <c r="K73" s="188" t="str">
        <f>+PEI!I56</f>
        <v>%% de Proyectos NR- aprobados / Recursos  Disponibles.</v>
      </c>
      <c r="L73" s="188" t="str">
        <f>+PEI!J56</f>
        <v>100%</v>
      </c>
      <c r="M73" s="178">
        <v>45098</v>
      </c>
      <c r="N73" s="178">
        <v>45280</v>
      </c>
      <c r="O73" s="177">
        <f t="shared" ref="O73:O74" si="127">IF(OR(M73="",N73=""),"",N73-M73)</f>
        <v>182</v>
      </c>
      <c r="P73" s="179">
        <f t="shared" ref="P73:P74" ca="1" si="128">IF(OR(M73="",N73=""),"",N73-TODAY())</f>
        <v>-406</v>
      </c>
      <c r="Q73" s="180"/>
      <c r="R73" s="181" t="str">
        <f ca="1">IF(O73="","",(IF(AND(P73&gt;0,AT73&lt;100%),"Pendiente",IF(AND(P73&gt;0,AT73=100%),"Finalizada",IF(AND(P73&lt;0,AT73=100%),"Finalizada","Pendiente")))))</f>
        <v>Pendiente</v>
      </c>
      <c r="S73" s="181">
        <f t="shared" ref="S73:S74" ca="1" si="129">IF((OR(M73="",N73="")),"",IF(R73="Finalizada","Finalizada",(N73-$B$2)))</f>
        <v>-406</v>
      </c>
      <c r="T73" s="175">
        <f>+PEI!K56</f>
        <v>0</v>
      </c>
      <c r="U73" s="175">
        <f t="shared" ref="U73:U74" si="130">T73*I73</f>
        <v>0</v>
      </c>
      <c r="V73" s="175">
        <f>+PEI!L56</f>
        <v>0</v>
      </c>
      <c r="W73" s="175">
        <f t="shared" ref="W73:W74" si="131">V73*I73</f>
        <v>0</v>
      </c>
      <c r="X73" s="175">
        <f>+PEI!M56</f>
        <v>0.5</v>
      </c>
      <c r="Y73" s="175">
        <f>X73*I73</f>
        <v>0.2</v>
      </c>
      <c r="Z73" s="175">
        <f>+PEI!N56</f>
        <v>0.5</v>
      </c>
      <c r="AA73" s="175">
        <f>Z73*I73</f>
        <v>0.2</v>
      </c>
      <c r="AB73" s="175"/>
      <c r="AC73" s="182"/>
      <c r="AD73" s="183">
        <f>AC73*I73</f>
        <v>0</v>
      </c>
      <c r="AE73" s="182"/>
      <c r="AF73" s="183">
        <f>AE73*I73</f>
        <v>0</v>
      </c>
      <c r="AG73" s="182">
        <v>0</v>
      </c>
      <c r="AH73" s="183">
        <f>AG73*I73</f>
        <v>0</v>
      </c>
      <c r="AI73" s="182">
        <v>0</v>
      </c>
      <c r="AJ73" s="183">
        <f>AI73*I73</f>
        <v>0</v>
      </c>
      <c r="AK73" s="183"/>
      <c r="AL73" s="184">
        <f>AC73-T73</f>
        <v>0</v>
      </c>
      <c r="AM73" s="184">
        <f>AE73-V73</f>
        <v>0</v>
      </c>
      <c r="AN73" s="184">
        <f t="shared" si="121"/>
        <v>-0.5</v>
      </c>
      <c r="AO73" s="184">
        <f t="shared" si="122"/>
        <v>-0.5</v>
      </c>
      <c r="AP73" s="185">
        <f t="shared" si="123"/>
        <v>0</v>
      </c>
      <c r="AQ73" s="185">
        <f t="shared" si="124"/>
        <v>0</v>
      </c>
      <c r="AR73" s="185">
        <f t="shared" si="125"/>
        <v>-0.5</v>
      </c>
      <c r="AS73" s="185">
        <f t="shared" si="126"/>
        <v>-1</v>
      </c>
      <c r="AT73" s="175">
        <f t="shared" ref="AT73:AT74" si="132">SUM(AC73,AE73,AG73,AI73)</f>
        <v>0</v>
      </c>
      <c r="AU73" s="187"/>
      <c r="AV73" s="187"/>
      <c r="AW73" s="187"/>
      <c r="AX73" s="187" t="s">
        <v>722</v>
      </c>
      <c r="BB73" s="129"/>
      <c r="BK73" s="124"/>
    </row>
    <row r="74" spans="5:63" ht="60.75" customHeight="1" x14ac:dyDescent="0.2">
      <c r="E74" s="443"/>
      <c r="F74" s="443"/>
      <c r="G74" s="443"/>
      <c r="H74" s="174" t="str">
        <f>+PEI!F57</f>
        <v>E-BCP-2.3.2</v>
      </c>
      <c r="I74" s="175">
        <f>+PEI!G57</f>
        <v>0.4</v>
      </c>
      <c r="J74" s="188" t="str">
        <f>+PEI!H57</f>
        <v>Alianzas y articulaciones estratégicas públicas y privadas, para la formulación y desarrollo de Proyectos en los cantones de influencia de JUDESUR.</v>
      </c>
      <c r="K74" s="188" t="str">
        <f>+PEI!I57</f>
        <v>## Alianzas ejecutadas / ## Alianzas desarrollas.</v>
      </c>
      <c r="L74" s="188" t="str">
        <f>+PEI!J57</f>
        <v>100%</v>
      </c>
      <c r="M74" s="178">
        <v>45098</v>
      </c>
      <c r="N74" s="178">
        <v>45280</v>
      </c>
      <c r="O74" s="177">
        <f t="shared" si="127"/>
        <v>182</v>
      </c>
      <c r="P74" s="179">
        <f t="shared" ca="1" si="128"/>
        <v>-406</v>
      </c>
      <c r="Q74" s="180"/>
      <c r="R74" s="181" t="str">
        <f ca="1">IF(O74="","",(IF(AND(P74&gt;0,AT74&lt;100%),"Pendiente",IF(AND(P74&gt;0,AT74=100%),"Finalizada",IF(AND(P74&lt;0,AT74=100%),"Finalizada","Pendiente")))))</f>
        <v>Pendiente</v>
      </c>
      <c r="S74" s="181">
        <f t="shared" ca="1" si="129"/>
        <v>-406</v>
      </c>
      <c r="T74" s="175">
        <f>+PEI!K57</f>
        <v>0</v>
      </c>
      <c r="U74" s="175">
        <f t="shared" si="130"/>
        <v>0</v>
      </c>
      <c r="V74" s="175">
        <f>+PEI!L57</f>
        <v>0</v>
      </c>
      <c r="W74" s="175">
        <f t="shared" si="131"/>
        <v>0</v>
      </c>
      <c r="X74" s="175">
        <f>+PEI!M57</f>
        <v>0.5</v>
      </c>
      <c r="Y74" s="175">
        <f>X74*I74</f>
        <v>0.2</v>
      </c>
      <c r="Z74" s="175">
        <f>+PEI!N57</f>
        <v>0.5</v>
      </c>
      <c r="AA74" s="175">
        <f>Z74*I74</f>
        <v>0.2</v>
      </c>
      <c r="AB74" s="175"/>
      <c r="AC74" s="182"/>
      <c r="AD74" s="183">
        <f>AC74*I74</f>
        <v>0</v>
      </c>
      <c r="AE74" s="182"/>
      <c r="AF74" s="183">
        <f>AE74*I74</f>
        <v>0</v>
      </c>
      <c r="AG74" s="182">
        <v>0</v>
      </c>
      <c r="AH74" s="183">
        <f>AG74*I74</f>
        <v>0</v>
      </c>
      <c r="AI74" s="182">
        <v>0</v>
      </c>
      <c r="AJ74" s="183">
        <f>AI74*I74</f>
        <v>0</v>
      </c>
      <c r="AK74" s="183"/>
      <c r="AL74" s="184">
        <f>AC74-T74</f>
        <v>0</v>
      </c>
      <c r="AM74" s="184">
        <f>AE74-V74</f>
        <v>0</v>
      </c>
      <c r="AN74" s="184">
        <f t="shared" si="121"/>
        <v>-0.5</v>
      </c>
      <c r="AO74" s="184">
        <f t="shared" si="122"/>
        <v>-0.5</v>
      </c>
      <c r="AP74" s="185">
        <f t="shared" si="123"/>
        <v>0</v>
      </c>
      <c r="AQ74" s="185">
        <f t="shared" si="124"/>
        <v>0</v>
      </c>
      <c r="AR74" s="185">
        <f t="shared" si="125"/>
        <v>-0.5</v>
      </c>
      <c r="AS74" s="185">
        <f t="shared" si="126"/>
        <v>-1</v>
      </c>
      <c r="AT74" s="175">
        <f t="shared" si="132"/>
        <v>0</v>
      </c>
      <c r="AU74" s="187"/>
      <c r="AV74" s="187"/>
      <c r="AW74" s="187"/>
      <c r="AX74" s="187" t="s">
        <v>721</v>
      </c>
      <c r="BB74" s="129"/>
      <c r="BK74" s="124"/>
    </row>
    <row r="75" spans="5:63" ht="60.75" customHeight="1" x14ac:dyDescent="0.2">
      <c r="E75" s="443"/>
      <c r="F75" s="443"/>
      <c r="G75" s="168"/>
      <c r="H75" s="168"/>
      <c r="I75" s="169">
        <f>SUM(I73:I74)</f>
        <v>0.8</v>
      </c>
      <c r="J75" s="169"/>
      <c r="K75" s="168"/>
      <c r="L75" s="168"/>
      <c r="M75" s="168"/>
      <c r="N75" s="168"/>
      <c r="O75" s="168"/>
      <c r="P75" s="168"/>
      <c r="Q75" s="168"/>
      <c r="R75" s="168"/>
      <c r="S75" s="168" t="s">
        <v>139</v>
      </c>
      <c r="T75" s="168"/>
      <c r="U75" s="170">
        <f>SUM(U73:U74)/$I75</f>
        <v>0</v>
      </c>
      <c r="V75" s="170"/>
      <c r="W75" s="170">
        <f>SUM(W73:W74)/$I75</f>
        <v>0</v>
      </c>
      <c r="X75" s="170"/>
      <c r="Y75" s="170">
        <f>SUM(Y73:Y74)/$I75</f>
        <v>0.5</v>
      </c>
      <c r="Z75" s="170"/>
      <c r="AA75" s="170">
        <f>SUM(AA73:AA74)/$I75</f>
        <v>0.5</v>
      </c>
      <c r="AB75" s="318">
        <f>+Y75+AA75</f>
        <v>1</v>
      </c>
      <c r="AC75" s="168"/>
      <c r="AD75" s="171">
        <f>SUM(AD73:AD74)/$I75</f>
        <v>0</v>
      </c>
      <c r="AE75" s="168"/>
      <c r="AF75" s="171">
        <f>SUM(AF73:AF74)/$I75</f>
        <v>0</v>
      </c>
      <c r="AG75" s="168"/>
      <c r="AH75" s="171">
        <f>SUM(AH73:AH74)/$I75</f>
        <v>0</v>
      </c>
      <c r="AI75" s="168"/>
      <c r="AJ75" s="169">
        <f>SUM(AJ73:AJ74)/$I75</f>
        <v>0</v>
      </c>
      <c r="AK75" s="320">
        <f>+AH75+AJ75</f>
        <v>0</v>
      </c>
      <c r="AL75" s="168"/>
      <c r="AM75" s="172">
        <f>AD75-U75</f>
        <v>0</v>
      </c>
      <c r="AN75" s="172">
        <f>AF75-W75</f>
        <v>0</v>
      </c>
      <c r="AO75" s="172">
        <f>AH75-Y75</f>
        <v>-0.5</v>
      </c>
      <c r="AP75" s="172">
        <f>AJ75-AA75</f>
        <v>-0.5</v>
      </c>
      <c r="AQ75" s="172">
        <f>SUM(AM75)</f>
        <v>0</v>
      </c>
      <c r="AR75" s="172">
        <f>SUM(AM75,AN75)</f>
        <v>0</v>
      </c>
      <c r="AS75" s="172">
        <f>SUM(AM75:AO75)</f>
        <v>-0.5</v>
      </c>
      <c r="AT75" s="172">
        <f>SUM(AM75:AP75)</f>
        <v>-1</v>
      </c>
      <c r="AU75" s="168"/>
      <c r="AV75" s="168"/>
      <c r="AW75" s="168"/>
      <c r="AX75" s="168"/>
    </row>
    <row r="76" spans="5:63" s="205" customFormat="1" ht="41.25" customHeight="1" x14ac:dyDescent="0.2">
      <c r="E76" s="195" t="str">
        <f>+E72</f>
        <v>2. BENEFICIARIOS (BECAS-CREDITOS-PROYECTOS)</v>
      </c>
      <c r="F76" s="196"/>
      <c r="G76" s="197"/>
      <c r="H76" s="197"/>
      <c r="I76" s="198"/>
      <c r="J76" s="198"/>
      <c r="K76" s="197"/>
      <c r="L76" s="197"/>
      <c r="M76" s="197"/>
      <c r="N76" s="197"/>
      <c r="O76" s="197"/>
      <c r="P76" s="197"/>
      <c r="Q76" s="197"/>
      <c r="R76" s="197" t="s">
        <v>138</v>
      </c>
      <c r="S76" s="197"/>
      <c r="T76" s="199">
        <f>AVERAGE(U82)</f>
        <v>0</v>
      </c>
      <c r="U76" s="199"/>
      <c r="V76" s="199">
        <f>AVERAGE(W82)</f>
        <v>0</v>
      </c>
      <c r="W76" s="199"/>
      <c r="X76" s="199">
        <f>AVERAGE(Y82)</f>
        <v>0.5</v>
      </c>
      <c r="Y76" s="199"/>
      <c r="Z76" s="199">
        <f>AVERAGE(AA82)</f>
        <v>0.5</v>
      </c>
      <c r="AA76" s="197"/>
      <c r="AB76" s="197"/>
      <c r="AC76" s="200">
        <f>AVERAGE(AD82)</f>
        <v>0</v>
      </c>
      <c r="AD76" s="200"/>
      <c r="AE76" s="200">
        <f>AVERAGE(AF82)</f>
        <v>0</v>
      </c>
      <c r="AF76" s="200"/>
      <c r="AG76" s="200">
        <f>AVERAGE(AH82)</f>
        <v>7.8125E-2</v>
      </c>
      <c r="AH76" s="200"/>
      <c r="AI76" s="200">
        <f>AVERAGE(AJ82)</f>
        <v>0.12500000000000003</v>
      </c>
      <c r="AJ76" s="200"/>
      <c r="AK76" s="200"/>
      <c r="AL76" s="201">
        <f t="shared" ref="AL76:AL81" si="133">AC76-T76</f>
        <v>0</v>
      </c>
      <c r="AM76" s="201">
        <f t="shared" ref="AM76:AM81" si="134">AE76-V76</f>
        <v>0</v>
      </c>
      <c r="AN76" s="201">
        <f t="shared" ref="AN76:AN81" si="135">AG76-X76</f>
        <v>-0.421875</v>
      </c>
      <c r="AO76" s="201">
        <f t="shared" ref="AO76:AO81" si="136">AI76-Z76</f>
        <v>-0.375</v>
      </c>
      <c r="AP76" s="201">
        <f t="shared" ref="AP76:AP81" si="137">SUM(AL76)</f>
        <v>0</v>
      </c>
      <c r="AQ76" s="201">
        <f t="shared" ref="AQ76:AQ81" si="138">SUM(AL76,AM76)</f>
        <v>0</v>
      </c>
      <c r="AR76" s="201">
        <f t="shared" ref="AR76:AR81" si="139">SUM(AL76:AN76)</f>
        <v>-0.421875</v>
      </c>
      <c r="AS76" s="201">
        <f t="shared" ref="AS76:AS81" si="140">SUM(AL76:AO76)</f>
        <v>-0.796875</v>
      </c>
      <c r="AT76" s="202"/>
      <c r="AU76" s="204"/>
      <c r="AV76" s="204"/>
      <c r="AW76" s="204"/>
      <c r="AX76" s="204"/>
    </row>
    <row r="77" spans="5:63" ht="60.75" customHeight="1" x14ac:dyDescent="0.2">
      <c r="E77" s="442" t="str">
        <f>+PEI!B63</f>
        <v>2.4</v>
      </c>
      <c r="F77" s="442" t="str">
        <f>+PEI!C63</f>
        <v>Colocar 80% de los recursos en proyectos de tecnología, ambientales, eficiencia y/o automatización de procesos productivos. Proyectos RR.</v>
      </c>
      <c r="G77" s="442" t="str">
        <f>+PEI!D63</f>
        <v>Ejecutar el mayor %%  de los recursos en proyectos de tecnología, ambientales, eficiencia y/o automatización de procesos productivos</v>
      </c>
      <c r="H77" s="174" t="str">
        <f>+PEI!F63</f>
        <v>E-BCP-2.4.1</v>
      </c>
      <c r="I77" s="175">
        <f>+PEI!G63</f>
        <v>0.25</v>
      </c>
      <c r="J77" s="188" t="str">
        <f>+PEI!H63</f>
        <v>Colocar Proyectos Reembolsables en proyectos de tecnología, ambientales, socioproductivos.</v>
      </c>
      <c r="K77" s="188" t="str">
        <f>+PEI!I63</f>
        <v>%% de Proyectos NR- aprobados / Recursos  Disponibles.</v>
      </c>
      <c r="L77" s="188" t="str">
        <f>+PEI!J63</f>
        <v>80%</v>
      </c>
      <c r="M77" s="178">
        <v>45098</v>
      </c>
      <c r="N77" s="178">
        <v>45280</v>
      </c>
      <c r="O77" s="177">
        <f t="shared" ref="O77:O81" si="141">IF(OR(M77="",N77=""),"",N77-M77)</f>
        <v>182</v>
      </c>
      <c r="P77" s="179">
        <f t="shared" ref="P77:P81" ca="1" si="142">IF(OR(M77="",N77=""),"",N77-TODAY())</f>
        <v>-406</v>
      </c>
      <c r="Q77" s="180"/>
      <c r="R77" s="181" t="str">
        <f ca="1">IF(O77="","",(IF(AND(P77&gt;0,AT77&lt;100%),"Pendiente",IF(AND(P77&gt;0,AT77=100%),"Finalizada",IF(AND(P77&lt;0,AT77=100%),"Finalizada","Pendiente")))))</f>
        <v>Pendiente</v>
      </c>
      <c r="S77" s="181">
        <f ca="1">IF((OR(M77="",N77="")),"",IF(R77="Finalizada","Finalizada",(N77-$B$2)))</f>
        <v>-406</v>
      </c>
      <c r="T77" s="175">
        <f>+PEI!K63</f>
        <v>0</v>
      </c>
      <c r="U77" s="175">
        <f>T77*I77</f>
        <v>0</v>
      </c>
      <c r="V77" s="175">
        <f>+PEI!L63</f>
        <v>0</v>
      </c>
      <c r="W77" s="175">
        <f>V77*I77</f>
        <v>0</v>
      </c>
      <c r="X77" s="175">
        <f>+PEI!M63</f>
        <v>0.5</v>
      </c>
      <c r="Y77" s="175">
        <f>X77*I77</f>
        <v>0.125</v>
      </c>
      <c r="Z77" s="175">
        <f>+PEI!N63</f>
        <v>0.5</v>
      </c>
      <c r="AA77" s="175">
        <f>Z77*I77</f>
        <v>0.125</v>
      </c>
      <c r="AB77" s="175"/>
      <c r="AC77" s="182"/>
      <c r="AD77" s="183">
        <f>AC77*I77</f>
        <v>0</v>
      </c>
      <c r="AE77" s="182"/>
      <c r="AF77" s="183">
        <f>AE77*I77</f>
        <v>0</v>
      </c>
      <c r="AG77" s="182">
        <v>0</v>
      </c>
      <c r="AH77" s="183">
        <f>AG77*I77</f>
        <v>0</v>
      </c>
      <c r="AI77" s="182">
        <v>0</v>
      </c>
      <c r="AJ77" s="183">
        <f>AI77*I77</f>
        <v>0</v>
      </c>
      <c r="AK77" s="183"/>
      <c r="AL77" s="184">
        <f t="shared" si="133"/>
        <v>0</v>
      </c>
      <c r="AM77" s="184">
        <f t="shared" si="134"/>
        <v>0</v>
      </c>
      <c r="AN77" s="184">
        <f t="shared" si="135"/>
        <v>-0.5</v>
      </c>
      <c r="AO77" s="184">
        <f t="shared" si="136"/>
        <v>-0.5</v>
      </c>
      <c r="AP77" s="185">
        <f t="shared" si="137"/>
        <v>0</v>
      </c>
      <c r="AQ77" s="185">
        <f t="shared" si="138"/>
        <v>0</v>
      </c>
      <c r="AR77" s="185">
        <f t="shared" si="139"/>
        <v>-0.5</v>
      </c>
      <c r="AS77" s="185">
        <f t="shared" si="140"/>
        <v>-1</v>
      </c>
      <c r="AT77" s="175">
        <f t="shared" ref="AT77:AT81" si="143">SUM(AC77,AE77,AG77,AI77)</f>
        <v>0</v>
      </c>
      <c r="AU77" s="187"/>
      <c r="AV77" s="187"/>
      <c r="AW77" s="187"/>
      <c r="AX77" s="187" t="s">
        <v>720</v>
      </c>
      <c r="BB77" s="129"/>
      <c r="BK77" s="124"/>
    </row>
    <row r="78" spans="5:63" ht="60.75" customHeight="1" x14ac:dyDescent="0.2">
      <c r="E78" s="443"/>
      <c r="F78" s="443"/>
      <c r="G78" s="443"/>
      <c r="H78" s="174" t="str">
        <f>+PEI!F64</f>
        <v>E-BCP-2.4.2</v>
      </c>
      <c r="I78" s="175">
        <f>+PEI!G64</f>
        <v>0.1</v>
      </c>
      <c r="J78" s="188" t="str">
        <f>+PEI!H64</f>
        <v xml:space="preserve">Definición de Cartera de Proyectos para su priorización de acuerdo a la normativa aplicable. </v>
      </c>
      <c r="K78" s="188" t="str">
        <f>+PEI!I64</f>
        <v>## Proyectos Ejecutado / ## Proyectos enlistados.</v>
      </c>
      <c r="L78" s="188" t="str">
        <f>+PEI!J64</f>
        <v>80%</v>
      </c>
      <c r="M78" s="178">
        <v>45098</v>
      </c>
      <c r="N78" s="178">
        <v>45280</v>
      </c>
      <c r="O78" s="177">
        <f t="shared" si="141"/>
        <v>182</v>
      </c>
      <c r="P78" s="179">
        <f t="shared" ca="1" si="142"/>
        <v>-406</v>
      </c>
      <c r="Q78" s="180"/>
      <c r="R78" s="181" t="str">
        <f ca="1">IF(O78="","",(IF(AND(P78&gt;0,AT78&lt;100%),"Pendiente",IF(AND(P78&gt;0,AT78=100%),"Finalizada",IF(AND(P78&lt;0,AT78=100%),"Finalizada","Pendiente")))))</f>
        <v>Finalizada</v>
      </c>
      <c r="S78" s="181" t="str">
        <f ca="1">IF((OR(M78="",N78="")),"",IF(R78="Finalizada","Finalizada",(N78-$B$2)))</f>
        <v>Finalizada</v>
      </c>
      <c r="T78" s="175">
        <f>+PEI!K64</f>
        <v>0</v>
      </c>
      <c r="U78" s="175">
        <f>T78*I78</f>
        <v>0</v>
      </c>
      <c r="V78" s="175">
        <f>+PEI!L64</f>
        <v>0</v>
      </c>
      <c r="W78" s="175">
        <f>V78*I78</f>
        <v>0</v>
      </c>
      <c r="X78" s="175">
        <f>+PEI!M64</f>
        <v>0.5</v>
      </c>
      <c r="Y78" s="175">
        <f>X78*I78</f>
        <v>0.05</v>
      </c>
      <c r="Z78" s="175">
        <f>+PEI!N64</f>
        <v>0.5</v>
      </c>
      <c r="AA78" s="175">
        <f>Z78*I78</f>
        <v>0.05</v>
      </c>
      <c r="AB78" s="175"/>
      <c r="AC78" s="182"/>
      <c r="AD78" s="183">
        <f>AC78*I78</f>
        <v>0</v>
      </c>
      <c r="AE78" s="182"/>
      <c r="AF78" s="183">
        <f>AE78*I78</f>
        <v>0</v>
      </c>
      <c r="AG78" s="182">
        <v>0</v>
      </c>
      <c r="AH78" s="183">
        <f>AG78*I78</f>
        <v>0</v>
      </c>
      <c r="AI78" s="182">
        <v>1</v>
      </c>
      <c r="AJ78" s="183">
        <f>AI78*I78</f>
        <v>0.1</v>
      </c>
      <c r="AK78" s="183"/>
      <c r="AL78" s="184">
        <f t="shared" si="133"/>
        <v>0</v>
      </c>
      <c r="AM78" s="184">
        <f t="shared" si="134"/>
        <v>0</v>
      </c>
      <c r="AN78" s="184">
        <f t="shared" si="135"/>
        <v>-0.5</v>
      </c>
      <c r="AO78" s="184">
        <f t="shared" si="136"/>
        <v>0.5</v>
      </c>
      <c r="AP78" s="185">
        <f t="shared" si="137"/>
        <v>0</v>
      </c>
      <c r="AQ78" s="185">
        <f t="shared" si="138"/>
        <v>0</v>
      </c>
      <c r="AR78" s="185">
        <f t="shared" si="139"/>
        <v>-0.5</v>
      </c>
      <c r="AS78" s="185">
        <f t="shared" si="140"/>
        <v>0</v>
      </c>
      <c r="AT78" s="175">
        <f t="shared" si="143"/>
        <v>1</v>
      </c>
      <c r="AU78" s="187"/>
      <c r="AV78" s="187"/>
      <c r="AW78" s="187" t="s">
        <v>723</v>
      </c>
      <c r="AX78" s="187"/>
      <c r="BB78" s="129"/>
      <c r="BK78" s="124"/>
    </row>
    <row r="79" spans="5:63" ht="60.75" customHeight="1" x14ac:dyDescent="0.2">
      <c r="E79" s="443"/>
      <c r="F79" s="443"/>
      <c r="G79" s="443"/>
      <c r="H79" s="174" t="str">
        <f>+PEI!F65</f>
        <v>E-BCP-2.4.3</v>
      </c>
      <c r="I79" s="175">
        <f>+PEI!G65</f>
        <v>0.1</v>
      </c>
      <c r="J79" s="188" t="str">
        <f>+PEI!H65</f>
        <v>Determinar técnica, administrativa y legalmente el finiquito de los proyectos de los periodos del  2000 al 2016</v>
      </c>
      <c r="K79" s="188" t="str">
        <f>+PEI!I65</f>
        <v>## Entes Idóneos / ## Finiquitos por realizar.</v>
      </c>
      <c r="L79" s="188" t="str">
        <f>+PEI!J65</f>
        <v>80%</v>
      </c>
      <c r="M79" s="178">
        <v>45098</v>
      </c>
      <c r="N79" s="178">
        <v>45280</v>
      </c>
      <c r="O79" s="177">
        <f t="shared" si="141"/>
        <v>182</v>
      </c>
      <c r="P79" s="179">
        <f t="shared" ca="1" si="142"/>
        <v>-406</v>
      </c>
      <c r="Q79" s="180"/>
      <c r="R79" s="181" t="str">
        <f ca="1">IF(O79="","",(IF(AND(P79&gt;0,AT79&lt;100%),"Pendiente",IF(AND(P79&gt;0,AT79=100%),"Finalizada",IF(AND(P79&lt;0,AT79=100%),"Finalizada","Pendiente")))))</f>
        <v>Pendiente</v>
      </c>
      <c r="S79" s="181">
        <f ca="1">IF((OR(M79="",N79="")),"",IF(R79="Finalizada","Finalizada",(N79-$B$2)))</f>
        <v>-406</v>
      </c>
      <c r="T79" s="175">
        <f>+PEI!K65</f>
        <v>0</v>
      </c>
      <c r="U79" s="175">
        <f>T79*I79</f>
        <v>0</v>
      </c>
      <c r="V79" s="175">
        <f>+PEI!L65</f>
        <v>0</v>
      </c>
      <c r="W79" s="175">
        <f>V79*I79</f>
        <v>0</v>
      </c>
      <c r="X79" s="175">
        <f>+PEI!M65</f>
        <v>0.5</v>
      </c>
      <c r="Y79" s="175">
        <f>X79*I79</f>
        <v>0.05</v>
      </c>
      <c r="Z79" s="175">
        <f>+PEI!N65</f>
        <v>0.5</v>
      </c>
      <c r="AA79" s="175">
        <f>Z79*I79</f>
        <v>0.05</v>
      </c>
      <c r="AB79" s="175"/>
      <c r="AC79" s="182"/>
      <c r="AD79" s="183">
        <f>AC79*I79</f>
        <v>0</v>
      </c>
      <c r="AE79" s="182"/>
      <c r="AF79" s="183">
        <f>AE79*I79</f>
        <v>0</v>
      </c>
      <c r="AG79" s="182">
        <v>0.25</v>
      </c>
      <c r="AH79" s="183">
        <f>AG79*I79</f>
        <v>2.5000000000000001E-2</v>
      </c>
      <c r="AI79" s="182">
        <v>0</v>
      </c>
      <c r="AJ79" s="183">
        <f>AI79*I79</f>
        <v>0</v>
      </c>
      <c r="AK79" s="183"/>
      <c r="AL79" s="184">
        <f t="shared" si="133"/>
        <v>0</v>
      </c>
      <c r="AM79" s="184">
        <f t="shared" si="134"/>
        <v>0</v>
      </c>
      <c r="AN79" s="184">
        <f t="shared" si="135"/>
        <v>-0.25</v>
      </c>
      <c r="AO79" s="184">
        <f t="shared" si="136"/>
        <v>-0.5</v>
      </c>
      <c r="AP79" s="185">
        <f t="shared" si="137"/>
        <v>0</v>
      </c>
      <c r="AQ79" s="185">
        <f t="shared" si="138"/>
        <v>0</v>
      </c>
      <c r="AR79" s="185">
        <f t="shared" si="139"/>
        <v>-0.25</v>
      </c>
      <c r="AS79" s="185">
        <f t="shared" si="140"/>
        <v>-0.75</v>
      </c>
      <c r="AT79" s="175">
        <f t="shared" si="143"/>
        <v>0.25</v>
      </c>
      <c r="AU79" s="187"/>
      <c r="AV79" s="187"/>
      <c r="AW79" s="187" t="s">
        <v>724</v>
      </c>
      <c r="AX79" s="187" t="s">
        <v>725</v>
      </c>
      <c r="BB79" s="129"/>
      <c r="BK79" s="124"/>
    </row>
    <row r="80" spans="5:63" ht="60.75" customHeight="1" x14ac:dyDescent="0.2">
      <c r="E80" s="443"/>
      <c r="F80" s="443"/>
      <c r="G80" s="443"/>
      <c r="H80" s="174" t="str">
        <f>+PEI!F66</f>
        <v>E-BCP-2.4.4</v>
      </c>
      <c r="I80" s="175">
        <f>+PEI!G66</f>
        <v>0.1</v>
      </c>
      <c r="J80" s="188" t="str">
        <f>+PEI!H66</f>
        <v>Alianzas y articulaciones estratégicas públicas y privadas, para la formulación y desarrollo de Proyectos en los cantones de influencia de JUDESUR.</v>
      </c>
      <c r="K80" s="188" t="str">
        <f>+PEI!I66</f>
        <v>## Alianzas ejecutadas / ## Alianzas desarrollas.</v>
      </c>
      <c r="L80" s="188" t="str">
        <f>+PEI!J66</f>
        <v>80%</v>
      </c>
      <c r="M80" s="178">
        <v>45098</v>
      </c>
      <c r="N80" s="178">
        <v>45280</v>
      </c>
      <c r="O80" s="177">
        <f t="shared" si="141"/>
        <v>182</v>
      </c>
      <c r="P80" s="179">
        <f t="shared" ca="1" si="142"/>
        <v>-406</v>
      </c>
      <c r="Q80" s="180"/>
      <c r="R80" s="181" t="str">
        <f ca="1">IF(O80="","",(IF(AND(P80&gt;0,AT80&lt;100%),"Pendiente",IF(AND(P80&gt;0,AT80=100%),"Finalizada",IF(AND(P80&lt;0,AT80=100%),"Finalizada","Pendiente")))))</f>
        <v>Pendiente</v>
      </c>
      <c r="S80" s="181">
        <f ca="1">IF((OR(M80="",N80="")),"",IF(R80="Finalizada","Finalizada",(N80-$B$2)))</f>
        <v>-406</v>
      </c>
      <c r="T80" s="175">
        <f>+PEI!K66</f>
        <v>0</v>
      </c>
      <c r="U80" s="175">
        <f>T80*I80</f>
        <v>0</v>
      </c>
      <c r="V80" s="175">
        <f>+PEI!L66</f>
        <v>0</v>
      </c>
      <c r="W80" s="175">
        <f>V80*I80</f>
        <v>0</v>
      </c>
      <c r="X80" s="175">
        <f>+PEI!M66</f>
        <v>0.5</v>
      </c>
      <c r="Y80" s="175">
        <f>X80*I80</f>
        <v>0.05</v>
      </c>
      <c r="Z80" s="175">
        <f>+PEI!N66</f>
        <v>0.5</v>
      </c>
      <c r="AA80" s="175">
        <f>Z80*I80</f>
        <v>0.05</v>
      </c>
      <c r="AB80" s="175"/>
      <c r="AC80" s="182"/>
      <c r="AD80" s="183">
        <f>AC80*I80</f>
        <v>0</v>
      </c>
      <c r="AE80" s="182"/>
      <c r="AF80" s="183">
        <f>AE80*I80</f>
        <v>0</v>
      </c>
      <c r="AG80" s="182">
        <v>0</v>
      </c>
      <c r="AH80" s="183">
        <f>AG80*I80</f>
        <v>0</v>
      </c>
      <c r="AI80" s="182">
        <v>0</v>
      </c>
      <c r="AJ80" s="183">
        <f>AI80*I80</f>
        <v>0</v>
      </c>
      <c r="AK80" s="183"/>
      <c r="AL80" s="184">
        <f t="shared" si="133"/>
        <v>0</v>
      </c>
      <c r="AM80" s="184">
        <f t="shared" si="134"/>
        <v>0</v>
      </c>
      <c r="AN80" s="184">
        <f t="shared" si="135"/>
        <v>-0.5</v>
      </c>
      <c r="AO80" s="184">
        <f t="shared" si="136"/>
        <v>-0.5</v>
      </c>
      <c r="AP80" s="185">
        <f t="shared" si="137"/>
        <v>0</v>
      </c>
      <c r="AQ80" s="185">
        <f t="shared" si="138"/>
        <v>0</v>
      </c>
      <c r="AR80" s="185">
        <f t="shared" si="139"/>
        <v>-0.5</v>
      </c>
      <c r="AS80" s="185">
        <f t="shared" si="140"/>
        <v>-1</v>
      </c>
      <c r="AT80" s="175">
        <f t="shared" si="143"/>
        <v>0</v>
      </c>
      <c r="AU80" s="187"/>
      <c r="AV80" s="187"/>
      <c r="AW80" s="187"/>
      <c r="AX80" s="187" t="s">
        <v>721</v>
      </c>
      <c r="BB80" s="129"/>
      <c r="BK80" s="124"/>
    </row>
    <row r="81" spans="5:63" ht="60.75" customHeight="1" x14ac:dyDescent="0.2">
      <c r="E81" s="443"/>
      <c r="F81" s="443"/>
      <c r="G81" s="443"/>
      <c r="H81" s="174" t="str">
        <f>+PEI!F67</f>
        <v>E-BCP-2.4.5</v>
      </c>
      <c r="I81" s="175">
        <f>+PEI!G67</f>
        <v>0.25</v>
      </c>
      <c r="J81" s="188" t="str">
        <f>+PEI!H67</f>
        <v xml:space="preserve">Fiscalización de Proyectos (NR - REE)  de acuerdo a la normativa aplicable. </v>
      </c>
      <c r="K81" s="188" t="str">
        <f>+PEI!I67</f>
        <v>## Fiscalizaciones ejecutadas / ## Proyectos por fiscalizar.</v>
      </c>
      <c r="L81" s="188" t="str">
        <f>+PEI!J67</f>
        <v>25%</v>
      </c>
      <c r="M81" s="178">
        <v>45098</v>
      </c>
      <c r="N81" s="178">
        <v>45280</v>
      </c>
      <c r="O81" s="177">
        <f t="shared" si="141"/>
        <v>182</v>
      </c>
      <c r="P81" s="179">
        <f t="shared" ca="1" si="142"/>
        <v>-406</v>
      </c>
      <c r="Q81" s="180"/>
      <c r="R81" s="181" t="str">
        <f ca="1">IF(O81="","",(IF(AND(P81&gt;0,AT81&lt;100%),"Pendiente",IF(AND(P81&gt;0,AT81=100%),"Finalizada",IF(AND(P81&lt;0,AT81=100%),"Finalizada","Pendiente")))))</f>
        <v>Pendiente</v>
      </c>
      <c r="S81" s="181">
        <f ca="1">IF((OR(M81="",N81="")),"",IF(R81="Finalizada","Finalizada",(N81-$B$2)))</f>
        <v>-406</v>
      </c>
      <c r="T81" s="175">
        <f>+PEI!K67</f>
        <v>0</v>
      </c>
      <c r="U81" s="175">
        <f>T81*I81</f>
        <v>0</v>
      </c>
      <c r="V81" s="175">
        <f>+PEI!L67</f>
        <v>0</v>
      </c>
      <c r="W81" s="175">
        <f>V81*I81</f>
        <v>0</v>
      </c>
      <c r="X81" s="175">
        <f>+PEI!M67</f>
        <v>0.5</v>
      </c>
      <c r="Y81" s="175">
        <f>X81*I81</f>
        <v>0.125</v>
      </c>
      <c r="Z81" s="175">
        <f>+PEI!N67</f>
        <v>0.5</v>
      </c>
      <c r="AA81" s="175">
        <f>Z81*I81</f>
        <v>0.125</v>
      </c>
      <c r="AB81" s="175"/>
      <c r="AC81" s="182"/>
      <c r="AD81" s="183">
        <f>AC81*I81</f>
        <v>0</v>
      </c>
      <c r="AE81" s="182"/>
      <c r="AF81" s="183">
        <f>AE81*I81</f>
        <v>0</v>
      </c>
      <c r="AG81" s="182">
        <v>0.15</v>
      </c>
      <c r="AH81" s="183">
        <f>AG81*I81</f>
        <v>3.7499999999999999E-2</v>
      </c>
      <c r="AI81" s="182">
        <v>0</v>
      </c>
      <c r="AJ81" s="183">
        <f>AI81*I81</f>
        <v>0</v>
      </c>
      <c r="AK81" s="183"/>
      <c r="AL81" s="184">
        <f t="shared" si="133"/>
        <v>0</v>
      </c>
      <c r="AM81" s="184">
        <f t="shared" si="134"/>
        <v>0</v>
      </c>
      <c r="AN81" s="184">
        <f t="shared" si="135"/>
        <v>-0.35</v>
      </c>
      <c r="AO81" s="184">
        <f t="shared" si="136"/>
        <v>-0.5</v>
      </c>
      <c r="AP81" s="185">
        <f t="shared" si="137"/>
        <v>0</v>
      </c>
      <c r="AQ81" s="185">
        <f t="shared" si="138"/>
        <v>0</v>
      </c>
      <c r="AR81" s="185">
        <f t="shared" si="139"/>
        <v>-0.35</v>
      </c>
      <c r="AS81" s="185">
        <f t="shared" si="140"/>
        <v>-0.85</v>
      </c>
      <c r="AT81" s="175">
        <f t="shared" si="143"/>
        <v>0.15</v>
      </c>
      <c r="AU81" s="187"/>
      <c r="AV81" s="187"/>
      <c r="AW81" s="187" t="s">
        <v>726</v>
      </c>
      <c r="AX81" s="187" t="s">
        <v>727</v>
      </c>
      <c r="BB81" s="129"/>
      <c r="BK81" s="124"/>
    </row>
    <row r="82" spans="5:63" ht="60.75" customHeight="1" x14ac:dyDescent="0.2">
      <c r="E82" s="443"/>
      <c r="F82" s="443"/>
      <c r="G82" s="168"/>
      <c r="H82" s="168"/>
      <c r="I82" s="169">
        <f>SUM(I77:I81)</f>
        <v>0.79999999999999993</v>
      </c>
      <c r="J82" s="169"/>
      <c r="K82" s="168"/>
      <c r="L82" s="168"/>
      <c r="M82" s="168">
        <v>45098</v>
      </c>
      <c r="N82" s="168"/>
      <c r="O82" s="168"/>
      <c r="P82" s="168"/>
      <c r="Q82" s="168"/>
      <c r="R82" s="168"/>
      <c r="S82" s="168" t="s">
        <v>139</v>
      </c>
      <c r="T82" s="168"/>
      <c r="U82" s="170">
        <f>SUM(U77:U81)/$I82</f>
        <v>0</v>
      </c>
      <c r="V82" s="170"/>
      <c r="W82" s="170">
        <f>SUM(W77:W81)/$I82</f>
        <v>0</v>
      </c>
      <c r="X82" s="170"/>
      <c r="Y82" s="170">
        <f>SUM(Y77:Y81)/$I82</f>
        <v>0.5</v>
      </c>
      <c r="Z82" s="170"/>
      <c r="AA82" s="170">
        <f>SUM(AA77:AA81)/$I82</f>
        <v>0.5</v>
      </c>
      <c r="AB82" s="318">
        <f>+Y82+AA82</f>
        <v>1</v>
      </c>
      <c r="AC82" s="168"/>
      <c r="AD82" s="171">
        <f>SUM(AD77:AD81)/$I82</f>
        <v>0</v>
      </c>
      <c r="AE82" s="168"/>
      <c r="AF82" s="171">
        <f>SUM(AF77:AF81)/$I82</f>
        <v>0</v>
      </c>
      <c r="AG82" s="168"/>
      <c r="AH82" s="171">
        <f>SUM(AH77:AH81)/$I82</f>
        <v>7.8125E-2</v>
      </c>
      <c r="AI82" s="168"/>
      <c r="AJ82" s="169">
        <f>SUM(AJ77:AJ81)/$I82</f>
        <v>0.12500000000000003</v>
      </c>
      <c r="AK82" s="320">
        <f>+AH82+AJ82</f>
        <v>0.20312500000000003</v>
      </c>
      <c r="AL82" s="168"/>
      <c r="AM82" s="172">
        <f>AD82-U82</f>
        <v>0</v>
      </c>
      <c r="AN82" s="172">
        <f>AF82-W82</f>
        <v>0</v>
      </c>
      <c r="AO82" s="172">
        <f>AH82-Y82</f>
        <v>-0.421875</v>
      </c>
      <c r="AP82" s="172">
        <f>AJ82-AA82</f>
        <v>-0.375</v>
      </c>
      <c r="AQ82" s="172">
        <f>SUM(AM82)</f>
        <v>0</v>
      </c>
      <c r="AR82" s="172">
        <f>SUM(AM82,AN82)</f>
        <v>0</v>
      </c>
      <c r="AS82" s="172">
        <f>SUM(AM82:AO82)</f>
        <v>-0.421875</v>
      </c>
      <c r="AT82" s="172">
        <f>SUM(AM82:AP82)</f>
        <v>-0.796875</v>
      </c>
      <c r="AU82" s="168"/>
      <c r="AV82" s="168"/>
      <c r="AW82" s="168"/>
      <c r="AX82" s="168"/>
    </row>
    <row r="83" spans="5:63" ht="41.25" customHeight="1" x14ac:dyDescent="0.2">
      <c r="E83" s="206" t="str">
        <f>+PEI!B70</f>
        <v xml:space="preserve">3. CLIENTES (COMPRADORES-CONCESIONARIOS) </v>
      </c>
      <c r="F83" s="207"/>
      <c r="G83" s="208"/>
      <c r="H83" s="208"/>
      <c r="I83" s="209"/>
      <c r="J83" s="209"/>
      <c r="K83" s="208"/>
      <c r="L83" s="208"/>
      <c r="M83" s="208">
        <v>45098</v>
      </c>
      <c r="N83" s="208"/>
      <c r="O83" s="208"/>
      <c r="P83" s="208"/>
      <c r="Q83" s="208"/>
      <c r="R83" s="208" t="s">
        <v>138</v>
      </c>
      <c r="S83" s="208"/>
      <c r="T83" s="210">
        <f>AVERAGE(U87)</f>
        <v>0</v>
      </c>
      <c r="U83" s="210"/>
      <c r="V83" s="210">
        <f>AVERAGE(W87)</f>
        <v>0</v>
      </c>
      <c r="W83" s="210"/>
      <c r="X83" s="210">
        <f>AVERAGE(Y87)</f>
        <v>0.5</v>
      </c>
      <c r="Y83" s="210"/>
      <c r="Z83" s="210">
        <f>AVERAGE(AA87)</f>
        <v>0.5</v>
      </c>
      <c r="AA83" s="208"/>
      <c r="AB83" s="208"/>
      <c r="AC83" s="211">
        <f>AVERAGE(AD87)</f>
        <v>0</v>
      </c>
      <c r="AD83" s="211"/>
      <c r="AE83" s="211">
        <f>AVERAGE(AF87)</f>
        <v>0</v>
      </c>
      <c r="AF83" s="211"/>
      <c r="AG83" s="211">
        <f>AVERAGE(AH87)</f>
        <v>0.13333333333333333</v>
      </c>
      <c r="AH83" s="211"/>
      <c r="AI83" s="211">
        <f>AVERAGE(AJ87)</f>
        <v>0.13333333333333333</v>
      </c>
      <c r="AJ83" s="211"/>
      <c r="AK83" s="211"/>
      <c r="AL83" s="212">
        <f>AC83-T83</f>
        <v>0</v>
      </c>
      <c r="AM83" s="212">
        <f>AE83-V83</f>
        <v>0</v>
      </c>
      <c r="AN83" s="212">
        <f t="shared" ref="AN83:AN86" si="144">AG83-X83</f>
        <v>-0.3666666666666667</v>
      </c>
      <c r="AO83" s="212">
        <f t="shared" ref="AO83:AO86" si="145">AI83-Z83</f>
        <v>-0.3666666666666667</v>
      </c>
      <c r="AP83" s="212">
        <f t="shared" ref="AP83:AP86" si="146">SUM(AL83)</f>
        <v>0</v>
      </c>
      <c r="AQ83" s="212">
        <f t="shared" ref="AQ83:AQ86" si="147">SUM(AL83,AM83)</f>
        <v>0</v>
      </c>
      <c r="AR83" s="212">
        <f t="shared" ref="AR83:AR86" si="148">SUM(AL83:AN83)</f>
        <v>-0.3666666666666667</v>
      </c>
      <c r="AS83" s="212">
        <f t="shared" ref="AS83:AS86" si="149">SUM(AL83:AO83)</f>
        <v>-0.73333333333333339</v>
      </c>
      <c r="AT83" s="213"/>
      <c r="AU83" s="215"/>
      <c r="AV83" s="215"/>
      <c r="AW83" s="215"/>
      <c r="AX83" s="215"/>
      <c r="BC83" s="124"/>
      <c r="BD83" s="124"/>
      <c r="BE83" s="124"/>
      <c r="BF83" s="124"/>
      <c r="BG83" s="124"/>
      <c r="BH83" s="124"/>
      <c r="BI83" s="124"/>
      <c r="BJ83" s="124"/>
      <c r="BK83" s="124"/>
    </row>
    <row r="84" spans="5:63" ht="60.75" customHeight="1" x14ac:dyDescent="0.2">
      <c r="E84" s="442" t="str">
        <f>+PEI!B72</f>
        <v>3.1</v>
      </c>
      <c r="F84" s="442" t="str">
        <f>+PEI!C72</f>
        <v xml:space="preserve">Modernizar y mantener las instalaciones del Depósito Libre Comercial de Golfito.  </v>
      </c>
      <c r="G84" s="442" t="str">
        <f>+PEI!D72</f>
        <v>Implementar un  PMINFR, interviniendo el mayor ## m2 del DLCG- que permitan modernizar las instalaciones.</v>
      </c>
      <c r="H84" s="174" t="str">
        <f>+PEI!F72</f>
        <v>E-CO-3.1.1</v>
      </c>
      <c r="I84" s="175">
        <f>+PEI!G72</f>
        <v>0.1</v>
      </c>
      <c r="J84" s="175" t="str">
        <f>+PEI!H72</f>
        <v>Implementar un  Plan Maestro de Infraestructura, que permita modernizar las instalaciones.</v>
      </c>
      <c r="K84" s="175" t="str">
        <f>+PEI!I72</f>
        <v>## m2 intervenidos / ##m2 del DLCG identificados</v>
      </c>
      <c r="L84" s="175" t="str">
        <f>+PEI!J72</f>
        <v>70%</v>
      </c>
      <c r="M84" s="178">
        <v>45098</v>
      </c>
      <c r="N84" s="178">
        <v>45280</v>
      </c>
      <c r="O84" s="177">
        <f t="shared" ref="O84:O86" si="150">IF(OR(M84="",N84=""),"",N84-M84)</f>
        <v>182</v>
      </c>
      <c r="P84" s="179">
        <f t="shared" ref="P84:P86" ca="1" si="151">IF(OR(M84="",N84=""),"",N84-TODAY())</f>
        <v>-406</v>
      </c>
      <c r="Q84" s="180"/>
      <c r="R84" s="181" t="str">
        <f ca="1">IF(O84="","",(IF(AND(P84&gt;0,AT84&lt;100%),"Pendiente",IF(AND(P84&gt;0,AT84=100%),"Finalizada",IF(AND(P84&lt;0,AT84=100%),"Finalizada","Pendiente")))))</f>
        <v>Pendiente</v>
      </c>
      <c r="S84" s="181">
        <f ca="1">IF((OR(M84="",N84="")),"",IF(R84="Finalizada","Finalizada",(N84-$B$2)))</f>
        <v>-406</v>
      </c>
      <c r="T84" s="175">
        <f>+PEI!K72</f>
        <v>0</v>
      </c>
      <c r="U84" s="175">
        <f>T84*I84</f>
        <v>0</v>
      </c>
      <c r="V84" s="175">
        <f>+PEI!L72</f>
        <v>0</v>
      </c>
      <c r="W84" s="175">
        <f>V84*I84</f>
        <v>0</v>
      </c>
      <c r="X84" s="175">
        <f>+PEI!M72</f>
        <v>0.5</v>
      </c>
      <c r="Y84" s="175">
        <f>X84*I84</f>
        <v>0.05</v>
      </c>
      <c r="Z84" s="175">
        <f>+PEI!N72</f>
        <v>0.5</v>
      </c>
      <c r="AA84" s="175">
        <f>Z84*I84</f>
        <v>0.05</v>
      </c>
      <c r="AB84" s="175"/>
      <c r="AC84" s="182"/>
      <c r="AD84" s="183">
        <f>AC84*I84</f>
        <v>0</v>
      </c>
      <c r="AE84" s="182"/>
      <c r="AF84" s="183">
        <f>AE84*I84</f>
        <v>0</v>
      </c>
      <c r="AG84" s="182">
        <v>0</v>
      </c>
      <c r="AH84" s="183">
        <f>AG84*I84</f>
        <v>0</v>
      </c>
      <c r="AI84" s="182">
        <v>0</v>
      </c>
      <c r="AJ84" s="183">
        <f>AI84*I84</f>
        <v>0</v>
      </c>
      <c r="AK84" s="183"/>
      <c r="AL84" s="184">
        <f>AC84-T84</f>
        <v>0</v>
      </c>
      <c r="AM84" s="184">
        <f>AE84-V84</f>
        <v>0</v>
      </c>
      <c r="AN84" s="184">
        <f t="shared" si="144"/>
        <v>-0.5</v>
      </c>
      <c r="AO84" s="184">
        <f t="shared" si="145"/>
        <v>-0.5</v>
      </c>
      <c r="AP84" s="185">
        <f t="shared" si="146"/>
        <v>0</v>
      </c>
      <c r="AQ84" s="185">
        <f t="shared" si="147"/>
        <v>0</v>
      </c>
      <c r="AR84" s="185">
        <f t="shared" si="148"/>
        <v>-0.5</v>
      </c>
      <c r="AS84" s="185">
        <f t="shared" si="149"/>
        <v>-1</v>
      </c>
      <c r="AT84" s="175">
        <f t="shared" ref="AT84:AT86" si="152">SUM(AC84,AE84,AG84,AI84)</f>
        <v>0</v>
      </c>
      <c r="AU84" s="187"/>
      <c r="AV84" s="187"/>
      <c r="AW84" s="187" t="s">
        <v>454</v>
      </c>
      <c r="AX84" s="187" t="s">
        <v>826</v>
      </c>
      <c r="BB84" s="129"/>
      <c r="BK84" s="124"/>
    </row>
    <row r="85" spans="5:63" ht="60.75" customHeight="1" x14ac:dyDescent="0.2">
      <c r="E85" s="443"/>
      <c r="F85" s="443"/>
      <c r="G85" s="443"/>
      <c r="H85" s="174" t="str">
        <f>+PEI!F73</f>
        <v>E-CO-3.1.2</v>
      </c>
      <c r="I85" s="175">
        <f>+PEI!G73</f>
        <v>0.1</v>
      </c>
      <c r="J85" s="175" t="str">
        <f>+PEI!H73</f>
        <v>Implementar un  Fideicomiso construcción de Locales afectados por siniestro.</v>
      </c>
      <c r="K85" s="175" t="str">
        <f>+PEI!I73</f>
        <v>Fideicomiso ejecutado /Fidecomiso</v>
      </c>
      <c r="L85" s="175" t="str">
        <f>+PEI!J73</f>
        <v>30%</v>
      </c>
      <c r="M85" s="178">
        <v>45098</v>
      </c>
      <c r="N85" s="178">
        <v>45280</v>
      </c>
      <c r="O85" s="177">
        <f t="shared" si="150"/>
        <v>182</v>
      </c>
      <c r="P85" s="179">
        <f t="shared" ca="1" si="151"/>
        <v>-406</v>
      </c>
      <c r="Q85" s="180"/>
      <c r="R85" s="181" t="str">
        <f ca="1">IF(O85="","",(IF(AND(P85&gt;0,AT85&lt;100%),"Pendiente",IF(AND(P85&gt;0,AT85=100%),"Finalizada",IF(AND(P85&lt;0,AT85=100%),"Finalizada","Pendiente")))))</f>
        <v>Pendiente</v>
      </c>
      <c r="S85" s="181">
        <f ca="1">IF((OR(M85="",N85="")),"",IF(R85="Finalizada","Finalizada",(N85-$B$2)))</f>
        <v>-406</v>
      </c>
      <c r="T85" s="175">
        <f>+PEI!K73</f>
        <v>0</v>
      </c>
      <c r="U85" s="175">
        <f>T85*I85</f>
        <v>0</v>
      </c>
      <c r="V85" s="175">
        <f>+PEI!L73</f>
        <v>0</v>
      </c>
      <c r="W85" s="175">
        <f>V85*I85</f>
        <v>0</v>
      </c>
      <c r="X85" s="175">
        <f>+PEI!M73</f>
        <v>0.5</v>
      </c>
      <c r="Y85" s="175">
        <f>X85*I85</f>
        <v>0.05</v>
      </c>
      <c r="Z85" s="175">
        <f>+PEI!N73</f>
        <v>0.5</v>
      </c>
      <c r="AA85" s="175">
        <f>Z85*I85</f>
        <v>0.05</v>
      </c>
      <c r="AB85" s="175"/>
      <c r="AC85" s="182"/>
      <c r="AD85" s="183">
        <f>AC85*I85</f>
        <v>0</v>
      </c>
      <c r="AE85" s="182"/>
      <c r="AF85" s="183">
        <f>AE85*I85</f>
        <v>0</v>
      </c>
      <c r="AG85" s="182">
        <v>0.4</v>
      </c>
      <c r="AH85" s="183">
        <f>AG85*I85</f>
        <v>4.0000000000000008E-2</v>
      </c>
      <c r="AI85" s="182">
        <v>0.4</v>
      </c>
      <c r="AJ85" s="183">
        <f>AI85*I85</f>
        <v>4.0000000000000008E-2</v>
      </c>
      <c r="AK85" s="183"/>
      <c r="AL85" s="184">
        <f>AC85-T85</f>
        <v>0</v>
      </c>
      <c r="AM85" s="184">
        <f>AE85-V85</f>
        <v>0</v>
      </c>
      <c r="AN85" s="184">
        <f t="shared" si="144"/>
        <v>-9.9999999999999978E-2</v>
      </c>
      <c r="AO85" s="184">
        <f t="shared" si="145"/>
        <v>-9.9999999999999978E-2</v>
      </c>
      <c r="AP85" s="185">
        <f t="shared" si="146"/>
        <v>0</v>
      </c>
      <c r="AQ85" s="185">
        <f t="shared" si="147"/>
        <v>0</v>
      </c>
      <c r="AR85" s="185">
        <f t="shared" si="148"/>
        <v>-9.9999999999999978E-2</v>
      </c>
      <c r="AS85" s="185">
        <f t="shared" si="149"/>
        <v>-0.19999999999999996</v>
      </c>
      <c r="AT85" s="175">
        <f t="shared" si="152"/>
        <v>0.8</v>
      </c>
      <c r="AU85" s="187"/>
      <c r="AV85" s="187"/>
      <c r="AW85" s="187" t="s">
        <v>827</v>
      </c>
      <c r="AX85" s="187" t="s">
        <v>828</v>
      </c>
      <c r="BB85" s="129"/>
      <c r="BK85" s="124"/>
    </row>
    <row r="86" spans="5:63" ht="60.75" customHeight="1" x14ac:dyDescent="0.2">
      <c r="E86" s="443"/>
      <c r="F86" s="443"/>
      <c r="G86" s="443"/>
      <c r="H86" s="174" t="str">
        <f>+PEI!F74</f>
        <v>E-CO-3.1.3</v>
      </c>
      <c r="I86" s="175">
        <f>+PEI!G74</f>
        <v>0.1</v>
      </c>
      <c r="J86" s="175" t="str">
        <f>+PEI!H74</f>
        <v>Implementar un plan acción en conjunto con  los concesionarios, que fortalezca la mejora continua.</v>
      </c>
      <c r="K86" s="175" t="str">
        <f>+PEI!I74</f>
        <v>Plan Acción ejecutado  /  Plan Acción.</v>
      </c>
      <c r="L86" s="175" t="str">
        <f>+PEI!J74</f>
        <v>30%</v>
      </c>
      <c r="M86" s="178">
        <v>45098</v>
      </c>
      <c r="N86" s="178">
        <v>45280</v>
      </c>
      <c r="O86" s="177">
        <f t="shared" si="150"/>
        <v>182</v>
      </c>
      <c r="P86" s="179">
        <f t="shared" ca="1" si="151"/>
        <v>-406</v>
      </c>
      <c r="Q86" s="180"/>
      <c r="R86" s="181" t="str">
        <f ca="1">IF(O86="","",(IF(AND(P86&gt;0,AT86&lt;100%),"Pendiente",IF(AND(P86&gt;0,AT86=100%),"Finalizada",IF(AND(P86&lt;0,AT86=100%),"Finalizada","Pendiente")))))</f>
        <v>Pendiente</v>
      </c>
      <c r="S86" s="181">
        <f ca="1">IF((OR(M86="",N86="")),"",IF(R86="Finalizada","Finalizada",(N86-$B$2)))</f>
        <v>-406</v>
      </c>
      <c r="T86" s="175">
        <f>+PEI!K74</f>
        <v>0</v>
      </c>
      <c r="U86" s="175">
        <f>T86*I86</f>
        <v>0</v>
      </c>
      <c r="V86" s="175">
        <f>+PEI!L74</f>
        <v>0</v>
      </c>
      <c r="W86" s="175">
        <f>V86*I86</f>
        <v>0</v>
      </c>
      <c r="X86" s="175">
        <f>+PEI!M74</f>
        <v>0.5</v>
      </c>
      <c r="Y86" s="175">
        <f>X86*I86</f>
        <v>0.05</v>
      </c>
      <c r="Z86" s="175">
        <f>+PEI!N74</f>
        <v>0.5</v>
      </c>
      <c r="AA86" s="175">
        <f>Z86*I86</f>
        <v>0.05</v>
      </c>
      <c r="AB86" s="175"/>
      <c r="AC86" s="182"/>
      <c r="AD86" s="183">
        <f>AC86*I86</f>
        <v>0</v>
      </c>
      <c r="AE86" s="182"/>
      <c r="AF86" s="183">
        <f>AE86*I86</f>
        <v>0</v>
      </c>
      <c r="AG86" s="182">
        <v>0</v>
      </c>
      <c r="AH86" s="183">
        <f>AG86*I86</f>
        <v>0</v>
      </c>
      <c r="AI86" s="182">
        <v>0</v>
      </c>
      <c r="AJ86" s="183">
        <f>AI86*I86</f>
        <v>0</v>
      </c>
      <c r="AK86" s="183"/>
      <c r="AL86" s="184">
        <f>AC86-T86</f>
        <v>0</v>
      </c>
      <c r="AM86" s="184">
        <f>AE86-V86</f>
        <v>0</v>
      </c>
      <c r="AN86" s="184">
        <f t="shared" si="144"/>
        <v>-0.5</v>
      </c>
      <c r="AO86" s="184">
        <f t="shared" si="145"/>
        <v>-0.5</v>
      </c>
      <c r="AP86" s="185">
        <f t="shared" si="146"/>
        <v>0</v>
      </c>
      <c r="AQ86" s="185">
        <f t="shared" si="147"/>
        <v>0</v>
      </c>
      <c r="AR86" s="185">
        <f t="shared" si="148"/>
        <v>-0.5</v>
      </c>
      <c r="AS86" s="185">
        <f t="shared" si="149"/>
        <v>-1</v>
      </c>
      <c r="AT86" s="175">
        <f t="shared" si="152"/>
        <v>0</v>
      </c>
      <c r="AU86" s="187"/>
      <c r="AV86" s="187"/>
      <c r="AW86" s="187" t="s">
        <v>454</v>
      </c>
      <c r="AX86" s="187" t="s">
        <v>829</v>
      </c>
      <c r="BB86" s="129"/>
      <c r="BK86" s="124"/>
    </row>
    <row r="87" spans="5:63" ht="60.75" customHeight="1" x14ac:dyDescent="0.2">
      <c r="E87" s="443"/>
      <c r="F87" s="443"/>
      <c r="G87" s="168"/>
      <c r="H87" s="168"/>
      <c r="I87" s="169">
        <f>SUM(I84:I86)</f>
        <v>0.30000000000000004</v>
      </c>
      <c r="J87" s="169"/>
      <c r="K87" s="168"/>
      <c r="L87" s="168"/>
      <c r="M87" s="168">
        <v>45098</v>
      </c>
      <c r="N87" s="168"/>
      <c r="O87" s="168"/>
      <c r="P87" s="168"/>
      <c r="Q87" s="168"/>
      <c r="R87" s="168"/>
      <c r="S87" s="168" t="s">
        <v>139</v>
      </c>
      <c r="T87" s="168"/>
      <c r="U87" s="170">
        <f>SUM(U84:U86)/$I87</f>
        <v>0</v>
      </c>
      <c r="V87" s="170"/>
      <c r="W87" s="170">
        <f>SUM(W84:W86)/$I87</f>
        <v>0</v>
      </c>
      <c r="X87" s="170"/>
      <c r="Y87" s="170">
        <f>SUM(Y84:Y86)/$I87</f>
        <v>0.5</v>
      </c>
      <c r="Z87" s="170"/>
      <c r="AA87" s="170">
        <f>SUM(AA84:AA86)/$I87</f>
        <v>0.5</v>
      </c>
      <c r="AB87" s="318">
        <f>+Y87+AA87</f>
        <v>1</v>
      </c>
      <c r="AC87" s="168"/>
      <c r="AD87" s="171">
        <f>SUM(AD84:AD86)/$I87</f>
        <v>0</v>
      </c>
      <c r="AE87" s="168"/>
      <c r="AF87" s="171">
        <f>SUM(AF84:AF86)/$I87</f>
        <v>0</v>
      </c>
      <c r="AG87" s="168"/>
      <c r="AH87" s="171">
        <f>SUM(AH84:AH86)/$I87</f>
        <v>0.13333333333333333</v>
      </c>
      <c r="AI87" s="168"/>
      <c r="AJ87" s="169">
        <f>SUM(AJ84:AJ86)/$I87</f>
        <v>0.13333333333333333</v>
      </c>
      <c r="AK87" s="320">
        <f>+AH87+AJ87</f>
        <v>0.26666666666666666</v>
      </c>
      <c r="AL87" s="168"/>
      <c r="AM87" s="172">
        <f>AD87-U87</f>
        <v>0</v>
      </c>
      <c r="AN87" s="172">
        <f>AF87-W87</f>
        <v>0</v>
      </c>
      <c r="AO87" s="172">
        <f>AH87-Y87</f>
        <v>-0.3666666666666667</v>
      </c>
      <c r="AP87" s="172">
        <f>AJ87-AA87</f>
        <v>-0.3666666666666667</v>
      </c>
      <c r="AQ87" s="172">
        <f>SUM(AM87)</f>
        <v>0</v>
      </c>
      <c r="AR87" s="172">
        <f>SUM(AM87,AN87)</f>
        <v>0</v>
      </c>
      <c r="AS87" s="172">
        <f>SUM(AM87:AO87)</f>
        <v>-0.3666666666666667</v>
      </c>
      <c r="AT87" s="172">
        <f>SUM(AM87:AP87)</f>
        <v>-0.73333333333333339</v>
      </c>
      <c r="AU87" s="168"/>
      <c r="AV87" s="168"/>
      <c r="AW87" s="168"/>
      <c r="AX87" s="168"/>
    </row>
    <row r="88" spans="5:63" ht="41.25" customHeight="1" x14ac:dyDescent="0.2">
      <c r="E88" s="206" t="str">
        <f>+E83</f>
        <v xml:space="preserve">3. CLIENTES (COMPRADORES-CONCESIONARIOS) </v>
      </c>
      <c r="F88" s="207"/>
      <c r="G88" s="208"/>
      <c r="H88" s="208"/>
      <c r="I88" s="209"/>
      <c r="J88" s="209"/>
      <c r="K88" s="208"/>
      <c r="L88" s="208"/>
      <c r="M88" s="208">
        <v>45098</v>
      </c>
      <c r="N88" s="208"/>
      <c r="O88" s="208"/>
      <c r="P88" s="208"/>
      <c r="Q88" s="208"/>
      <c r="R88" s="208" t="s">
        <v>138</v>
      </c>
      <c r="S88" s="208"/>
      <c r="T88" s="210">
        <f>AVERAGE(U92)</f>
        <v>0</v>
      </c>
      <c r="U88" s="210"/>
      <c r="V88" s="210">
        <f>AVERAGE(W92)</f>
        <v>0</v>
      </c>
      <c r="W88" s="210"/>
      <c r="X88" s="210">
        <f>AVERAGE(Y92)</f>
        <v>0.4285714285714286</v>
      </c>
      <c r="Y88" s="210"/>
      <c r="Z88" s="210">
        <f>AVERAGE(AA92)</f>
        <v>0.57142857142857151</v>
      </c>
      <c r="AA88" s="208"/>
      <c r="AB88" s="208"/>
      <c r="AC88" s="211">
        <f>AVERAGE(AD92)</f>
        <v>0</v>
      </c>
      <c r="AD88" s="211"/>
      <c r="AE88" s="211">
        <f>AVERAGE(AF92)</f>
        <v>0</v>
      </c>
      <c r="AF88" s="211"/>
      <c r="AG88" s="211">
        <f>AVERAGE(AH92)</f>
        <v>0</v>
      </c>
      <c r="AH88" s="211"/>
      <c r="AI88" s="211">
        <f>AVERAGE(AJ92)</f>
        <v>3.5714285714285722E-3</v>
      </c>
      <c r="AJ88" s="211"/>
      <c r="AK88" s="211"/>
      <c r="AL88" s="212">
        <f>AC88-T88</f>
        <v>0</v>
      </c>
      <c r="AM88" s="212">
        <f>AE88-V88</f>
        <v>0</v>
      </c>
      <c r="AN88" s="212">
        <f t="shared" ref="AN88:AN91" si="153">AG88-X88</f>
        <v>-0.4285714285714286</v>
      </c>
      <c r="AO88" s="212">
        <f t="shared" ref="AO88:AO91" si="154">AI88-Z88</f>
        <v>-0.56785714285714295</v>
      </c>
      <c r="AP88" s="212">
        <f t="shared" ref="AP88:AP91" si="155">SUM(AL88)</f>
        <v>0</v>
      </c>
      <c r="AQ88" s="212">
        <f t="shared" ref="AQ88:AQ91" si="156">SUM(AL88,AM88)</f>
        <v>0</v>
      </c>
      <c r="AR88" s="212">
        <f t="shared" ref="AR88:AR91" si="157">SUM(AL88:AN88)</f>
        <v>-0.4285714285714286</v>
      </c>
      <c r="AS88" s="212">
        <f t="shared" ref="AS88:AS91" si="158">SUM(AL88:AO88)</f>
        <v>-0.99642857142857155</v>
      </c>
      <c r="AT88" s="213"/>
      <c r="AU88" s="215"/>
      <c r="AV88" s="215"/>
      <c r="AW88" s="215"/>
      <c r="AX88" s="215"/>
      <c r="BC88" s="124"/>
      <c r="BD88" s="124"/>
      <c r="BE88" s="124"/>
      <c r="BF88" s="124"/>
      <c r="BG88" s="124"/>
      <c r="BH88" s="124"/>
      <c r="BI88" s="124"/>
      <c r="BJ88" s="124"/>
      <c r="BK88" s="124"/>
    </row>
    <row r="89" spans="5:63" ht="60.75" customHeight="1" x14ac:dyDescent="0.2">
      <c r="E89" s="442" t="str">
        <f>+PEI!B80</f>
        <v>3.2</v>
      </c>
      <c r="F89" s="442" t="str">
        <f>+PEI!C80</f>
        <v>Ser percibido por los clientes como el Centro Comercial  (DLCG) que vende productos de calidad, que superan sus expectativas, con los mejores precios del país. 0% -IVA.</v>
      </c>
      <c r="G89" s="442" t="str">
        <f>+PEI!D80</f>
        <v>Implementar  estrategias de Mercadeo,  mejorar la oferta de productos, valorizar el concepto de 0% IVA. Que sean percibidos por sus clientes.</v>
      </c>
      <c r="H89" s="174" t="str">
        <f>+PEI!F80</f>
        <v>E-CO-3.2.1</v>
      </c>
      <c r="I89" s="175">
        <f>+PEI!G80</f>
        <v>0.6</v>
      </c>
      <c r="J89" s="175" t="str">
        <f>+PEI!H80</f>
        <v>Definir la herramienta (Diagnostico, Encuesta, Formulario, Estadio de mercado)a utilizar para determinar el estado actual la percepción de precios</v>
      </c>
      <c r="K89" s="175" t="str">
        <f>+PEI!I80</f>
        <v>%% herramienta ejecutada /  ## Clientes Consultados</v>
      </c>
      <c r="L89" s="216" t="str">
        <f>+PEI!J80</f>
        <v>100%</v>
      </c>
      <c r="M89" s="178">
        <v>45098</v>
      </c>
      <c r="N89" s="178">
        <v>45280</v>
      </c>
      <c r="O89" s="177">
        <f t="shared" ref="O89:O91" si="159">IF(OR(M89="",N89=""),"",N89-M89)</f>
        <v>182</v>
      </c>
      <c r="P89" s="179">
        <f t="shared" ref="P89:P91" ca="1" si="160">IF(OR(M89="",N89=""),"",N89-TODAY())</f>
        <v>-406</v>
      </c>
      <c r="Q89" s="180"/>
      <c r="R89" s="181" t="str">
        <f ca="1">IF(O89="","",(IF(AND(P89&gt;0,AT89&lt;100%),"Pendiente",IF(AND(P89&gt;0,AT89=100%),"Finalizada",IF(AND(P89&lt;0,AT89=100%),"Finalizada","Pendiente")))))</f>
        <v>Pendiente</v>
      </c>
      <c r="S89" s="181">
        <f ca="1">IF((OR(M89="",N89="")),"",IF(R89="Finalizada","Finalizada",(N89-$B$2)))</f>
        <v>-406</v>
      </c>
      <c r="T89" s="175">
        <f>+PEI!K80</f>
        <v>0</v>
      </c>
      <c r="U89" s="175">
        <f>T89*I89</f>
        <v>0</v>
      </c>
      <c r="V89" s="175">
        <f>+PEI!L80</f>
        <v>0</v>
      </c>
      <c r="W89" s="175">
        <f>V89*I89</f>
        <v>0</v>
      </c>
      <c r="X89" s="175">
        <f>+PEI!M80</f>
        <v>0.5</v>
      </c>
      <c r="Y89" s="175">
        <f>X89*I89</f>
        <v>0.3</v>
      </c>
      <c r="Z89" s="175">
        <f>+PEI!N80</f>
        <v>0.5</v>
      </c>
      <c r="AA89" s="175">
        <f>Z89*I89</f>
        <v>0.3</v>
      </c>
      <c r="AB89" s="175"/>
      <c r="AC89" s="182"/>
      <c r="AD89" s="183">
        <f>AC89*I89</f>
        <v>0</v>
      </c>
      <c r="AE89" s="182"/>
      <c r="AF89" s="183">
        <f>AE89*I89</f>
        <v>0</v>
      </c>
      <c r="AG89" s="182">
        <v>0</v>
      </c>
      <c r="AH89" s="183">
        <f>AG89*I89</f>
        <v>0</v>
      </c>
      <c r="AI89" s="182">
        <v>0</v>
      </c>
      <c r="AJ89" s="183">
        <f>AI89*I89</f>
        <v>0</v>
      </c>
      <c r="AK89" s="183"/>
      <c r="AL89" s="184">
        <f>AC89-T89</f>
        <v>0</v>
      </c>
      <c r="AM89" s="184">
        <f>AE89-V89</f>
        <v>0</v>
      </c>
      <c r="AN89" s="184">
        <f t="shared" si="153"/>
        <v>-0.5</v>
      </c>
      <c r="AO89" s="184">
        <f t="shared" si="154"/>
        <v>-0.5</v>
      </c>
      <c r="AP89" s="185">
        <f t="shared" si="155"/>
        <v>0</v>
      </c>
      <c r="AQ89" s="185">
        <f t="shared" si="156"/>
        <v>0</v>
      </c>
      <c r="AR89" s="185">
        <f t="shared" si="157"/>
        <v>-0.5</v>
      </c>
      <c r="AS89" s="185">
        <f t="shared" si="158"/>
        <v>-1</v>
      </c>
      <c r="AT89" s="175">
        <f t="shared" ref="AT89:AT91" si="161">SUM(AC89,AE89,AG89,AI89)</f>
        <v>0</v>
      </c>
      <c r="AU89" s="187"/>
      <c r="AV89" s="187"/>
      <c r="AW89" s="187" t="s">
        <v>454</v>
      </c>
      <c r="AX89" s="187" t="s">
        <v>829</v>
      </c>
      <c r="BB89" s="129"/>
      <c r="BK89" s="124"/>
    </row>
    <row r="90" spans="5:63" ht="60.75" customHeight="1" x14ac:dyDescent="0.2">
      <c r="E90" s="443"/>
      <c r="F90" s="443"/>
      <c r="G90" s="443"/>
      <c r="H90" s="174" t="str">
        <f>+PEI!F81</f>
        <v>E-CO-3.2.2</v>
      </c>
      <c r="I90" s="175">
        <f>+PEI!G81</f>
        <v>0</v>
      </c>
      <c r="J90" s="175" t="str">
        <f>+PEI!H81</f>
        <v>Realizar Diagnostico, de productos  por tipo, marca, preferencia, que son mas apetecidas por los clientes.</v>
      </c>
      <c r="K90" s="175" t="str">
        <f>+PEI!I81</f>
        <v>Diagnostico ejecutado /  ## Clientes Consultados</v>
      </c>
      <c r="L90" s="216" t="str">
        <f>+PEI!J81</f>
        <v>0</v>
      </c>
      <c r="M90" s="178">
        <v>45098</v>
      </c>
      <c r="N90" s="178">
        <v>45280</v>
      </c>
      <c r="O90" s="177">
        <f t="shared" si="159"/>
        <v>182</v>
      </c>
      <c r="P90" s="179">
        <f t="shared" ca="1" si="160"/>
        <v>-406</v>
      </c>
      <c r="Q90" s="180"/>
      <c r="R90" s="181" t="str">
        <f ca="1">IF(O90="","",(IF(AND(P90&gt;0,AT90&lt;100%),"Pendiente",IF(AND(P90&gt;0,AT90=100%),"Finalizada",IF(AND(P90&lt;0,AT90=100%),"Finalizada","Pendiente")))))</f>
        <v>Pendiente</v>
      </c>
      <c r="S90" s="181">
        <f ca="1">IF((OR(M90="",N90="")),"",IF(R90="Finalizada","Finalizada",(N90-$B$2)))</f>
        <v>-406</v>
      </c>
      <c r="T90" s="175">
        <f>+PEI!K81</f>
        <v>0</v>
      </c>
      <c r="U90" s="175">
        <f>T90*I90</f>
        <v>0</v>
      </c>
      <c r="V90" s="175">
        <f>+PEI!L81</f>
        <v>0</v>
      </c>
      <c r="W90" s="175">
        <f>V90*I90</f>
        <v>0</v>
      </c>
      <c r="X90" s="175">
        <f>+PEI!M81</f>
        <v>0</v>
      </c>
      <c r="Y90" s="175">
        <f>X90*I90</f>
        <v>0</v>
      </c>
      <c r="Z90" s="175">
        <f>+PEI!N81</f>
        <v>0</v>
      </c>
      <c r="AA90" s="175">
        <f>Z90*I90</f>
        <v>0</v>
      </c>
      <c r="AB90" s="175"/>
      <c r="AC90" s="182"/>
      <c r="AD90" s="183">
        <f>AC90*I90</f>
        <v>0</v>
      </c>
      <c r="AE90" s="182"/>
      <c r="AF90" s="183">
        <f>AE90*I90</f>
        <v>0</v>
      </c>
      <c r="AG90" s="182">
        <v>0</v>
      </c>
      <c r="AH90" s="183">
        <f>AG90*I90</f>
        <v>0</v>
      </c>
      <c r="AI90" s="182">
        <v>0</v>
      </c>
      <c r="AJ90" s="183">
        <f>AI90*I90</f>
        <v>0</v>
      </c>
      <c r="AK90" s="183"/>
      <c r="AL90" s="184">
        <f>AC90-T90</f>
        <v>0</v>
      </c>
      <c r="AM90" s="184">
        <f>AE90-V90</f>
        <v>0</v>
      </c>
      <c r="AN90" s="184">
        <f t="shared" si="153"/>
        <v>0</v>
      </c>
      <c r="AO90" s="184">
        <f t="shared" si="154"/>
        <v>0</v>
      </c>
      <c r="AP90" s="185">
        <f t="shared" si="155"/>
        <v>0</v>
      </c>
      <c r="AQ90" s="185">
        <f t="shared" si="156"/>
        <v>0</v>
      </c>
      <c r="AR90" s="185">
        <f t="shared" si="157"/>
        <v>0</v>
      </c>
      <c r="AS90" s="185">
        <f t="shared" si="158"/>
        <v>0</v>
      </c>
      <c r="AT90" s="175">
        <f t="shared" si="161"/>
        <v>0</v>
      </c>
      <c r="AU90" s="187"/>
      <c r="AV90" s="187"/>
      <c r="AW90" s="187" t="s">
        <v>454</v>
      </c>
      <c r="AX90" s="187" t="s">
        <v>823</v>
      </c>
      <c r="BB90" s="129"/>
      <c r="BK90" s="124"/>
    </row>
    <row r="91" spans="5:63" ht="60.75" customHeight="1" x14ac:dyDescent="0.2">
      <c r="E91" s="443"/>
      <c r="F91" s="443"/>
      <c r="G91" s="443"/>
      <c r="H91" s="174" t="str">
        <f>+PEI!F82</f>
        <v>E-CO-3.2.3</v>
      </c>
      <c r="I91" s="175">
        <f>+PEI!G82</f>
        <v>0.1</v>
      </c>
      <c r="J91" s="175" t="str">
        <f>+PEI!H82</f>
        <v>Implementar un  Plan de Medios, en comunicación, prensa, radio, TV, Redes Sociales. ATL-BTL.</v>
      </c>
      <c r="K91" s="175" t="str">
        <f>+PEI!I82</f>
        <v>Plan ejecutado /  ## Clientes Consultados</v>
      </c>
      <c r="L91" s="216" t="str">
        <f>+PEI!J82</f>
        <v>10%</v>
      </c>
      <c r="M91" s="178">
        <v>45098</v>
      </c>
      <c r="N91" s="178">
        <v>45280</v>
      </c>
      <c r="O91" s="177">
        <f t="shared" si="159"/>
        <v>182</v>
      </c>
      <c r="P91" s="179">
        <f t="shared" ca="1" si="160"/>
        <v>-406</v>
      </c>
      <c r="Q91" s="180"/>
      <c r="R91" s="181" t="str">
        <f ca="1">IF(O91="","",(IF(AND(P91&gt;0,AT91&lt;100%),"Pendiente",IF(AND(P91&gt;0,AT91=100%),"Finalizada",IF(AND(P91&lt;0,AT91=100%),"Finalizada","Pendiente")))))</f>
        <v>Pendiente</v>
      </c>
      <c r="S91" s="181">
        <f ca="1">IF((OR(M91="",N91="")),"",IF(R91="Finalizada","Finalizada",(N91-$B$2)))</f>
        <v>-406</v>
      </c>
      <c r="T91" s="175">
        <f>+PEI!K82</f>
        <v>0</v>
      </c>
      <c r="U91" s="175">
        <f>T91*I91</f>
        <v>0</v>
      </c>
      <c r="V91" s="175">
        <f>+PEI!L82</f>
        <v>0</v>
      </c>
      <c r="W91" s="175">
        <f>V91*I91</f>
        <v>0</v>
      </c>
      <c r="X91" s="175">
        <f>+PEI!M82</f>
        <v>0</v>
      </c>
      <c r="Y91" s="175">
        <f>X91*I91</f>
        <v>0</v>
      </c>
      <c r="Z91" s="175">
        <f>+PEI!N82</f>
        <v>1</v>
      </c>
      <c r="AA91" s="175">
        <f>Z91*I91</f>
        <v>0.1</v>
      </c>
      <c r="AB91" s="175"/>
      <c r="AC91" s="182"/>
      <c r="AD91" s="183">
        <f>AC91*I91</f>
        <v>0</v>
      </c>
      <c r="AE91" s="182"/>
      <c r="AF91" s="183">
        <f>AE91*I91</f>
        <v>0</v>
      </c>
      <c r="AG91" s="182">
        <v>0</v>
      </c>
      <c r="AH91" s="183">
        <f>AG91*I91</f>
        <v>0</v>
      </c>
      <c r="AI91" s="182">
        <v>2.5000000000000001E-2</v>
      </c>
      <c r="AJ91" s="183">
        <f>AI91*I91</f>
        <v>2.5000000000000005E-3</v>
      </c>
      <c r="AK91" s="183"/>
      <c r="AL91" s="184">
        <f>AC91-T91</f>
        <v>0</v>
      </c>
      <c r="AM91" s="184">
        <f>AE91-V91</f>
        <v>0</v>
      </c>
      <c r="AN91" s="184">
        <f t="shared" si="153"/>
        <v>0</v>
      </c>
      <c r="AO91" s="184">
        <f t="shared" si="154"/>
        <v>-0.97499999999999998</v>
      </c>
      <c r="AP91" s="185">
        <f t="shared" si="155"/>
        <v>0</v>
      </c>
      <c r="AQ91" s="185">
        <f t="shared" si="156"/>
        <v>0</v>
      </c>
      <c r="AR91" s="185">
        <f t="shared" si="157"/>
        <v>0</v>
      </c>
      <c r="AS91" s="185">
        <f t="shared" si="158"/>
        <v>-0.97499999999999998</v>
      </c>
      <c r="AT91" s="175">
        <f t="shared" si="161"/>
        <v>2.5000000000000001E-2</v>
      </c>
      <c r="AU91" s="187"/>
      <c r="AV91" s="187"/>
      <c r="AW91" s="187" t="s">
        <v>454</v>
      </c>
      <c r="AX91" s="187" t="s">
        <v>826</v>
      </c>
      <c r="BB91" s="129"/>
      <c r="BK91" s="124"/>
    </row>
    <row r="92" spans="5:63" ht="60.75" customHeight="1" x14ac:dyDescent="0.2">
      <c r="E92" s="443"/>
      <c r="F92" s="443"/>
      <c r="G92" s="168"/>
      <c r="H92" s="168"/>
      <c r="I92" s="169">
        <f>SUM(I89:I91)</f>
        <v>0.7</v>
      </c>
      <c r="J92" s="169"/>
      <c r="K92" s="168"/>
      <c r="L92" s="168"/>
      <c r="M92" s="168"/>
      <c r="N92" s="168"/>
      <c r="O92" s="168"/>
      <c r="P92" s="168"/>
      <c r="Q92" s="168"/>
      <c r="R92" s="168"/>
      <c r="S92" s="168" t="s">
        <v>139</v>
      </c>
      <c r="T92" s="168"/>
      <c r="U92" s="170">
        <f>SUM(U89:U91)/$I92</f>
        <v>0</v>
      </c>
      <c r="V92" s="170"/>
      <c r="W92" s="170">
        <f>SUM(W89:W91)/$I92</f>
        <v>0</v>
      </c>
      <c r="X92" s="170"/>
      <c r="Y92" s="170">
        <f>SUM(Y89:Y91)/$I92</f>
        <v>0.4285714285714286</v>
      </c>
      <c r="Z92" s="170"/>
      <c r="AA92" s="170">
        <f>SUM(AA89:AA91)/$I92</f>
        <v>0.57142857142857151</v>
      </c>
      <c r="AB92" s="318">
        <f>+Y92+AA92</f>
        <v>1</v>
      </c>
      <c r="AC92" s="168"/>
      <c r="AD92" s="171">
        <f>SUM(AD89:AD91)/$I92</f>
        <v>0</v>
      </c>
      <c r="AE92" s="168"/>
      <c r="AF92" s="171">
        <f>SUM(AF89:AF91)/$I92</f>
        <v>0</v>
      </c>
      <c r="AG92" s="168"/>
      <c r="AH92" s="171">
        <f>SUM(AH89:AH91)/$I92</f>
        <v>0</v>
      </c>
      <c r="AI92" s="168"/>
      <c r="AJ92" s="169">
        <f>SUM(AJ89:AJ91)/$I92</f>
        <v>3.5714285714285722E-3</v>
      </c>
      <c r="AK92" s="320">
        <f>+AJ92+AH92</f>
        <v>3.5714285714285722E-3</v>
      </c>
      <c r="AL92" s="168"/>
      <c r="AM92" s="172">
        <f>AD92-U92</f>
        <v>0</v>
      </c>
      <c r="AN92" s="172">
        <f>AF92-W92</f>
        <v>0</v>
      </c>
      <c r="AO92" s="172">
        <f>AH92-Y92</f>
        <v>-0.4285714285714286</v>
      </c>
      <c r="AP92" s="172">
        <f>AJ92-AA92</f>
        <v>-0.56785714285714295</v>
      </c>
      <c r="AQ92" s="172">
        <f>SUM(AM92)</f>
        <v>0</v>
      </c>
      <c r="AR92" s="172">
        <f>SUM(AM92,AN92)</f>
        <v>0</v>
      </c>
      <c r="AS92" s="172">
        <f>SUM(AM92:AO92)</f>
        <v>-0.4285714285714286</v>
      </c>
      <c r="AT92" s="172">
        <f>SUM(AM92:AP92)</f>
        <v>-0.99642857142857155</v>
      </c>
      <c r="AU92" s="168"/>
      <c r="AV92" s="168"/>
      <c r="AW92" s="168"/>
      <c r="AX92" s="168"/>
    </row>
    <row r="93" spans="5:63" ht="41.25" customHeight="1" x14ac:dyDescent="0.2">
      <c r="E93" s="206" t="str">
        <f>+E83</f>
        <v xml:space="preserve">3. CLIENTES (COMPRADORES-CONCESIONARIOS) </v>
      </c>
      <c r="F93" s="207"/>
      <c r="G93" s="208"/>
      <c r="H93" s="208"/>
      <c r="I93" s="209"/>
      <c r="J93" s="209"/>
      <c r="K93" s="208"/>
      <c r="L93" s="208"/>
      <c r="M93" s="208"/>
      <c r="N93" s="208"/>
      <c r="O93" s="208"/>
      <c r="P93" s="208"/>
      <c r="Q93" s="208"/>
      <c r="R93" s="208" t="s">
        <v>138</v>
      </c>
      <c r="S93" s="208"/>
      <c r="T93" s="210">
        <f>AVERAGE(U99)</f>
        <v>0</v>
      </c>
      <c r="U93" s="210"/>
      <c r="V93" s="210">
        <f>AVERAGE(W99)</f>
        <v>0</v>
      </c>
      <c r="W93" s="210"/>
      <c r="X93" s="210">
        <f>AVERAGE(Y99)</f>
        <v>0.2</v>
      </c>
      <c r="Y93" s="210"/>
      <c r="Z93" s="210">
        <f>AVERAGE(AA99)</f>
        <v>0.4</v>
      </c>
      <c r="AA93" s="208"/>
      <c r="AB93" s="208"/>
      <c r="AC93" s="211">
        <f>AVERAGE(AD99)</f>
        <v>0</v>
      </c>
      <c r="AD93" s="211"/>
      <c r="AE93" s="211">
        <f>AVERAGE(AF99)</f>
        <v>0</v>
      </c>
      <c r="AF93" s="211"/>
      <c r="AG93" s="211">
        <f>AVERAGE(AH99)</f>
        <v>0.1</v>
      </c>
      <c r="AH93" s="211"/>
      <c r="AI93" s="211">
        <f>AVERAGE(AJ99)</f>
        <v>0.1</v>
      </c>
      <c r="AJ93" s="211"/>
      <c r="AK93" s="211"/>
      <c r="AL93" s="212">
        <f t="shared" ref="AL93:AL98" si="162">AC93-T93</f>
        <v>0</v>
      </c>
      <c r="AM93" s="212">
        <f t="shared" ref="AM93:AM98" si="163">AE93-V93</f>
        <v>0</v>
      </c>
      <c r="AN93" s="212">
        <f t="shared" ref="AN93:AN98" si="164">AG93-X93</f>
        <v>-0.1</v>
      </c>
      <c r="AO93" s="212">
        <f t="shared" ref="AO93:AO98" si="165">AI93-Z93</f>
        <v>-0.30000000000000004</v>
      </c>
      <c r="AP93" s="212">
        <f t="shared" ref="AP93:AP98" si="166">SUM(AL93)</f>
        <v>0</v>
      </c>
      <c r="AQ93" s="212">
        <f t="shared" ref="AQ93:AQ98" si="167">SUM(AL93,AM93)</f>
        <v>0</v>
      </c>
      <c r="AR93" s="212">
        <f t="shared" ref="AR93:AR98" si="168">SUM(AL93:AN93)</f>
        <v>-0.1</v>
      </c>
      <c r="AS93" s="212">
        <f t="shared" ref="AS93:AS98" si="169">SUM(AL93:AO93)</f>
        <v>-0.4</v>
      </c>
      <c r="AT93" s="213"/>
      <c r="AU93" s="215"/>
      <c r="AV93" s="215"/>
      <c r="AW93" s="215"/>
      <c r="AX93" s="215"/>
      <c r="BC93" s="124"/>
      <c r="BD93" s="124"/>
      <c r="BE93" s="124"/>
      <c r="BF93" s="124"/>
      <c r="BG93" s="124"/>
      <c r="BH93" s="124"/>
      <c r="BI93" s="124"/>
      <c r="BJ93" s="124"/>
      <c r="BK93" s="124"/>
    </row>
    <row r="94" spans="5:63" ht="60.75" customHeight="1" x14ac:dyDescent="0.2">
      <c r="E94" s="442" t="str">
        <f>+PEI!B88</f>
        <v>3.3</v>
      </c>
      <c r="F94" s="442" t="str">
        <f>+PEI!C88</f>
        <v>Atender la demanda de servicios insatisfechos, brindado soluciones ágiles y oportunas.</v>
      </c>
      <c r="G94" s="442" t="str">
        <f>+PEI!D88</f>
        <v>Establecer un programa de contingencia a las demandas insatisfechas planteados por los clientes, que brinde soluciones ágiles y oportunas.</v>
      </c>
      <c r="H94" s="174" t="str">
        <f>+PEI!F88</f>
        <v>E-CO-3.3.1</v>
      </c>
      <c r="I94" s="175">
        <f>+PEI!G88</f>
        <v>0.1</v>
      </c>
      <c r="J94" s="188" t="str">
        <f>+PEI!H88</f>
        <v>Establecer un programa de contingencia a las demandas insatisfechas planteados por los clientes, que brinde soluciones ágiles y oportunas.</v>
      </c>
      <c r="K94" s="188" t="str">
        <f>+PEI!I88</f>
        <v>%% herramienta ejecutada /  ## Clientes Consultados</v>
      </c>
      <c r="L94" s="188" t="str">
        <f>+PEI!J88</f>
        <v>100%</v>
      </c>
      <c r="M94" s="178">
        <v>45098</v>
      </c>
      <c r="N94" s="178">
        <f>+PEI!Q88</f>
        <v>45291</v>
      </c>
      <c r="O94" s="177">
        <f t="shared" ref="O94:O98" si="170">IF(OR(M94="",N94=""),"",N94-M94)</f>
        <v>193</v>
      </c>
      <c r="P94" s="179">
        <f t="shared" ref="P94:P98" ca="1" si="171">IF(OR(M94="",N94=""),"",N94-TODAY())</f>
        <v>-395</v>
      </c>
      <c r="Q94" s="180"/>
      <c r="R94" s="181" t="str">
        <f ca="1">IF(O94="","",(IF(AND(P94&gt;0,AT94&lt;100%),"Pendiente",IF(AND(P94&gt;0,AT94=100%),"Finalizada",IF(AND(P94&lt;0,AT94=100%),"Finalizada","Pendiente")))))</f>
        <v>Pendiente</v>
      </c>
      <c r="S94" s="181">
        <f ca="1">IF((OR(M94="",N94="")),"",IF(R94="Finalizada","Finalizada",(N94-$B$2)))</f>
        <v>-395</v>
      </c>
      <c r="T94" s="175">
        <f>+PEI!K88</f>
        <v>0</v>
      </c>
      <c r="U94" s="175">
        <f>T94*I94</f>
        <v>0</v>
      </c>
      <c r="V94" s="175">
        <f>+PEI!L88</f>
        <v>0</v>
      </c>
      <c r="W94" s="175">
        <f>V94*I94</f>
        <v>0</v>
      </c>
      <c r="X94" s="175">
        <f>+PEI!M88</f>
        <v>0.5</v>
      </c>
      <c r="Y94" s="175">
        <f>X94*I94</f>
        <v>0.05</v>
      </c>
      <c r="Z94" s="175">
        <f>+PEI!N88</f>
        <v>0.5</v>
      </c>
      <c r="AA94" s="175">
        <f>Z94*I94</f>
        <v>0.05</v>
      </c>
      <c r="AB94" s="175"/>
      <c r="AC94" s="182"/>
      <c r="AD94" s="183">
        <f>AC94*I94</f>
        <v>0</v>
      </c>
      <c r="AE94" s="182"/>
      <c r="AF94" s="183">
        <f>AE94*I94</f>
        <v>0</v>
      </c>
      <c r="AG94" s="182">
        <v>0</v>
      </c>
      <c r="AH94" s="183">
        <f>AG94*I94</f>
        <v>0</v>
      </c>
      <c r="AI94" s="182">
        <v>0</v>
      </c>
      <c r="AJ94" s="183">
        <f>AI94*I94</f>
        <v>0</v>
      </c>
      <c r="AK94" s="183"/>
      <c r="AL94" s="184">
        <f t="shared" si="162"/>
        <v>0</v>
      </c>
      <c r="AM94" s="184">
        <f t="shared" si="163"/>
        <v>0</v>
      </c>
      <c r="AN94" s="184">
        <f t="shared" si="164"/>
        <v>-0.5</v>
      </c>
      <c r="AO94" s="184">
        <f t="shared" si="165"/>
        <v>-0.5</v>
      </c>
      <c r="AP94" s="185">
        <f t="shared" si="166"/>
        <v>0</v>
      </c>
      <c r="AQ94" s="185">
        <f t="shared" si="167"/>
        <v>0</v>
      </c>
      <c r="AR94" s="185">
        <f t="shared" si="168"/>
        <v>-0.5</v>
      </c>
      <c r="AS94" s="185">
        <f t="shared" si="169"/>
        <v>-1</v>
      </c>
      <c r="AT94" s="175">
        <f t="shared" ref="AT94:AT98" si="172">SUM(AC94,AE94,AG94,AI94)</f>
        <v>0</v>
      </c>
      <c r="AU94" s="187"/>
      <c r="AV94" s="187"/>
      <c r="AW94" s="187" t="s">
        <v>454</v>
      </c>
      <c r="AX94" s="187" t="s">
        <v>823</v>
      </c>
      <c r="BB94" s="129"/>
      <c r="BK94" s="124"/>
    </row>
    <row r="95" spans="5:63" ht="60.75" customHeight="1" x14ac:dyDescent="0.2">
      <c r="E95" s="443"/>
      <c r="F95" s="443"/>
      <c r="G95" s="443"/>
      <c r="H95" s="174" t="str">
        <f>+PEI!F89</f>
        <v>E-CO-3.3.2</v>
      </c>
      <c r="I95" s="175">
        <f>+PEI!G89</f>
        <v>0.1</v>
      </c>
      <c r="J95" s="188" t="str">
        <f>+PEI!H89</f>
        <v>Contratación, profesional SC-1A-  en Servicio al Cliente, que responda a las consultas s por los clientes. Presencial o digitalmente,</v>
      </c>
      <c r="K95" s="188">
        <f>+PEI!I89</f>
        <v>1</v>
      </c>
      <c r="L95" s="188" t="str">
        <f>+PEI!J89</f>
        <v>1</v>
      </c>
      <c r="M95" s="178">
        <v>45098</v>
      </c>
      <c r="N95" s="178">
        <f>+PEI!Q89</f>
        <v>45291</v>
      </c>
      <c r="O95" s="177">
        <f t="shared" si="170"/>
        <v>193</v>
      </c>
      <c r="P95" s="179">
        <f t="shared" ca="1" si="171"/>
        <v>-395</v>
      </c>
      <c r="Q95" s="180"/>
      <c r="R95" s="181" t="str">
        <f ca="1">IF(O95="","",(IF(AND(P95&gt;0,AT95&lt;100%),"Pendiente",IF(AND(P95&gt;0,AT95=100%),"Finalizada",IF(AND(P95&lt;0,AT95=100%),"Finalizada","Pendiente")))))</f>
        <v>Pendiente</v>
      </c>
      <c r="S95" s="181">
        <f ca="1">IF((OR(M95="",N95="")),"",IF(R95="Finalizada","Finalizada",(N95-$B$2)))</f>
        <v>-395</v>
      </c>
      <c r="T95" s="175">
        <f>+PEI!K89</f>
        <v>0</v>
      </c>
      <c r="U95" s="175">
        <f>T95*I95</f>
        <v>0</v>
      </c>
      <c r="V95" s="175">
        <f>+PEI!L89</f>
        <v>0</v>
      </c>
      <c r="W95" s="175">
        <f>V95*I95</f>
        <v>0</v>
      </c>
      <c r="X95" s="175">
        <f>+PEI!M89</f>
        <v>0</v>
      </c>
      <c r="Y95" s="175">
        <f>X95*I95</f>
        <v>0</v>
      </c>
      <c r="Z95" s="175">
        <f>+PEI!N89</f>
        <v>0</v>
      </c>
      <c r="AA95" s="175">
        <f>Z95*I95</f>
        <v>0</v>
      </c>
      <c r="AB95" s="175"/>
      <c r="AC95" s="182"/>
      <c r="AD95" s="183">
        <f>AC95*I95</f>
        <v>0</v>
      </c>
      <c r="AE95" s="182"/>
      <c r="AF95" s="183">
        <f>AE95*I95</f>
        <v>0</v>
      </c>
      <c r="AG95" s="182">
        <v>0</v>
      </c>
      <c r="AH95" s="183">
        <f>AG95*I95</f>
        <v>0</v>
      </c>
      <c r="AI95" s="182">
        <v>0</v>
      </c>
      <c r="AJ95" s="183">
        <f>AI95*I95</f>
        <v>0</v>
      </c>
      <c r="AK95" s="183"/>
      <c r="AL95" s="184">
        <f t="shared" si="162"/>
        <v>0</v>
      </c>
      <c r="AM95" s="184">
        <f t="shared" si="163"/>
        <v>0</v>
      </c>
      <c r="AN95" s="184">
        <f t="shared" si="164"/>
        <v>0</v>
      </c>
      <c r="AO95" s="184">
        <f t="shared" si="165"/>
        <v>0</v>
      </c>
      <c r="AP95" s="185">
        <f t="shared" si="166"/>
        <v>0</v>
      </c>
      <c r="AQ95" s="185">
        <f t="shared" si="167"/>
        <v>0</v>
      </c>
      <c r="AR95" s="185">
        <f t="shared" si="168"/>
        <v>0</v>
      </c>
      <c r="AS95" s="185">
        <f t="shared" si="169"/>
        <v>0</v>
      </c>
      <c r="AT95" s="175">
        <f t="shared" si="172"/>
        <v>0</v>
      </c>
      <c r="AU95" s="187"/>
      <c r="AV95" s="187"/>
      <c r="AW95" s="187" t="s">
        <v>454</v>
      </c>
      <c r="AX95" s="187" t="s">
        <v>823</v>
      </c>
      <c r="BB95" s="129"/>
      <c r="BK95" s="124"/>
    </row>
    <row r="96" spans="5:63" ht="60.75" customHeight="1" x14ac:dyDescent="0.2">
      <c r="E96" s="443"/>
      <c r="F96" s="443"/>
      <c r="G96" s="443"/>
      <c r="H96" s="174" t="str">
        <f>+PEI!F90</f>
        <v>E-CO-3.3.3</v>
      </c>
      <c r="I96" s="175">
        <f>+PEI!G90</f>
        <v>0.05</v>
      </c>
      <c r="J96" s="188" t="str">
        <f>+PEI!H90</f>
        <v xml:space="preserve">Restablecer la unidad de Contraloría de Servicios,  que responda a las necesidades del Cliente, </v>
      </c>
      <c r="K96" s="188">
        <f>+PEI!I90</f>
        <v>1</v>
      </c>
      <c r="L96" s="188" t="str">
        <f>+PEI!J90</f>
        <v>1</v>
      </c>
      <c r="M96" s="178">
        <v>45098</v>
      </c>
      <c r="N96" s="178">
        <f>+PEI!Q90</f>
        <v>45291</v>
      </c>
      <c r="O96" s="177">
        <f t="shared" si="170"/>
        <v>193</v>
      </c>
      <c r="P96" s="179">
        <f t="shared" ca="1" si="171"/>
        <v>-395</v>
      </c>
      <c r="Q96" s="180"/>
      <c r="R96" s="181" t="str">
        <f ca="1">IF(O96="","",(IF(AND(P96&gt;0,AT96&lt;100%),"Pendiente",IF(AND(P96&gt;0,AT96=100%),"Finalizada",IF(AND(P96&lt;0,AT96=100%),"Finalizada","Pendiente")))))</f>
        <v>Finalizada</v>
      </c>
      <c r="S96" s="181" t="str">
        <f ca="1">IF((OR(M96="",N96="")),"",IF(R96="Finalizada","Finalizada",(N96-$B$2)))</f>
        <v>Finalizada</v>
      </c>
      <c r="T96" s="175">
        <f>+PEI!K90</f>
        <v>0</v>
      </c>
      <c r="U96" s="175">
        <f>T96*I96</f>
        <v>0</v>
      </c>
      <c r="V96" s="175">
        <f>+PEI!L90</f>
        <v>0</v>
      </c>
      <c r="W96" s="175">
        <f>V96*I96</f>
        <v>0</v>
      </c>
      <c r="X96" s="175">
        <f>+PEI!M90</f>
        <v>0</v>
      </c>
      <c r="Y96" s="175">
        <f>X96*I96</f>
        <v>0</v>
      </c>
      <c r="Z96" s="175">
        <f>+PEI!N90</f>
        <v>1</v>
      </c>
      <c r="AA96" s="175">
        <f>Z96*I96</f>
        <v>0.05</v>
      </c>
      <c r="AB96" s="175"/>
      <c r="AC96" s="182"/>
      <c r="AD96" s="183">
        <f>AC96*I96</f>
        <v>0</v>
      </c>
      <c r="AE96" s="182"/>
      <c r="AF96" s="183">
        <f>AE96*I96</f>
        <v>0</v>
      </c>
      <c r="AG96" s="182">
        <v>0.5</v>
      </c>
      <c r="AH96" s="183">
        <f>AG96*I96</f>
        <v>2.5000000000000001E-2</v>
      </c>
      <c r="AI96" s="182">
        <v>0.5</v>
      </c>
      <c r="AJ96" s="183">
        <f>AI96*I96</f>
        <v>2.5000000000000001E-2</v>
      </c>
      <c r="AK96" s="183"/>
      <c r="AL96" s="184">
        <f t="shared" si="162"/>
        <v>0</v>
      </c>
      <c r="AM96" s="184">
        <f t="shared" si="163"/>
        <v>0</v>
      </c>
      <c r="AN96" s="184">
        <f t="shared" si="164"/>
        <v>0.5</v>
      </c>
      <c r="AO96" s="184">
        <f t="shared" si="165"/>
        <v>-0.5</v>
      </c>
      <c r="AP96" s="185">
        <f t="shared" si="166"/>
        <v>0</v>
      </c>
      <c r="AQ96" s="185">
        <f t="shared" si="167"/>
        <v>0</v>
      </c>
      <c r="AR96" s="185">
        <f t="shared" si="168"/>
        <v>0.5</v>
      </c>
      <c r="AS96" s="185">
        <f t="shared" si="169"/>
        <v>0</v>
      </c>
      <c r="AT96" s="175">
        <f t="shared" si="172"/>
        <v>1</v>
      </c>
      <c r="AU96" s="187"/>
      <c r="AV96" s="187"/>
      <c r="AW96" s="187" t="s">
        <v>824</v>
      </c>
      <c r="AX96" s="187" t="s">
        <v>825</v>
      </c>
      <c r="BB96" s="129"/>
      <c r="BK96" s="124"/>
    </row>
    <row r="97" spans="5:63" ht="60.75" hidden="1" customHeight="1" x14ac:dyDescent="0.2">
      <c r="E97" s="443"/>
      <c r="F97" s="443"/>
      <c r="G97" s="443"/>
      <c r="H97" s="174">
        <f>+PEI!F91</f>
        <v>0</v>
      </c>
      <c r="I97" s="175">
        <f>+PEI!G91</f>
        <v>0</v>
      </c>
      <c r="J97" s="188">
        <f>+PEI!H91</f>
        <v>0</v>
      </c>
      <c r="K97" s="188">
        <f>+PEI!I91</f>
        <v>0</v>
      </c>
      <c r="L97" s="188">
        <f>+PEI!J91</f>
        <v>0</v>
      </c>
      <c r="M97" s="178"/>
      <c r="N97" s="178"/>
      <c r="O97" s="177" t="str">
        <f t="shared" si="170"/>
        <v/>
      </c>
      <c r="P97" s="179" t="str">
        <f t="shared" ca="1" si="171"/>
        <v/>
      </c>
      <c r="Q97" s="180"/>
      <c r="R97" s="181" t="str">
        <f>IF(O97="","",(IF(AND(P97&gt;0,AT97&lt;100%),"Pendiente",IF(AND(P97&gt;0,AT97=100%),"Finalizada",IF(AND(P97&lt;0,AT97=100%),"Finalizada","Pendiente")))))</f>
        <v/>
      </c>
      <c r="S97" s="181" t="str">
        <f>IF((OR(M97="",N97="")),"",IF(R97="Finalizada","Finalizada",(N97-$B$2)))</f>
        <v/>
      </c>
      <c r="T97" s="175">
        <f>+PEI!K91</f>
        <v>0</v>
      </c>
      <c r="U97" s="175">
        <f>T97*I97</f>
        <v>0</v>
      </c>
      <c r="V97" s="175">
        <f>+PEI!L91</f>
        <v>0</v>
      </c>
      <c r="W97" s="175">
        <f>V97*I97</f>
        <v>0</v>
      </c>
      <c r="X97" s="175">
        <f>+PEI!M91</f>
        <v>0</v>
      </c>
      <c r="Y97" s="175">
        <f>X97*I97</f>
        <v>0</v>
      </c>
      <c r="Z97" s="175">
        <f>+PEI!N91</f>
        <v>0</v>
      </c>
      <c r="AA97" s="175">
        <f>Z97*I97</f>
        <v>0</v>
      </c>
      <c r="AB97" s="175"/>
      <c r="AC97" s="182"/>
      <c r="AD97" s="183">
        <f>AC97*I97</f>
        <v>0</v>
      </c>
      <c r="AE97" s="182"/>
      <c r="AF97" s="183">
        <f>AE97*I97</f>
        <v>0</v>
      </c>
      <c r="AG97" s="182"/>
      <c r="AH97" s="183">
        <f>AG97*I97</f>
        <v>0</v>
      </c>
      <c r="AI97" s="182"/>
      <c r="AJ97" s="183">
        <f>AI97*I97</f>
        <v>0</v>
      </c>
      <c r="AK97" s="183"/>
      <c r="AL97" s="184">
        <f t="shared" si="162"/>
        <v>0</v>
      </c>
      <c r="AM97" s="184">
        <f t="shared" si="163"/>
        <v>0</v>
      </c>
      <c r="AN97" s="184">
        <f t="shared" si="164"/>
        <v>0</v>
      </c>
      <c r="AO97" s="184">
        <f t="shared" si="165"/>
        <v>0</v>
      </c>
      <c r="AP97" s="185">
        <f t="shared" si="166"/>
        <v>0</v>
      </c>
      <c r="AQ97" s="185">
        <f t="shared" si="167"/>
        <v>0</v>
      </c>
      <c r="AR97" s="185">
        <f t="shared" si="168"/>
        <v>0</v>
      </c>
      <c r="AS97" s="185">
        <f t="shared" si="169"/>
        <v>0</v>
      </c>
      <c r="AT97" s="175">
        <f t="shared" si="172"/>
        <v>0</v>
      </c>
      <c r="AU97" s="187"/>
      <c r="AV97" s="187"/>
      <c r="AW97" s="187"/>
      <c r="AX97" s="187"/>
      <c r="BB97" s="129"/>
      <c r="BK97" s="124"/>
    </row>
    <row r="98" spans="5:63" ht="60.75" hidden="1" customHeight="1" x14ac:dyDescent="0.2">
      <c r="E98" s="443"/>
      <c r="F98" s="443"/>
      <c r="G98" s="443"/>
      <c r="H98" s="174">
        <f>+PEI!F91</f>
        <v>0</v>
      </c>
      <c r="I98" s="175">
        <f>+PEI!G91</f>
        <v>0</v>
      </c>
      <c r="J98" s="188">
        <f>+PEI!H92</f>
        <v>0</v>
      </c>
      <c r="K98" s="175">
        <f>+PEI!I91</f>
        <v>0</v>
      </c>
      <c r="L98" s="188">
        <f>+PEI!J92</f>
        <v>0</v>
      </c>
      <c r="M98" s="178"/>
      <c r="N98" s="178"/>
      <c r="O98" s="177" t="str">
        <f t="shared" si="170"/>
        <v/>
      </c>
      <c r="P98" s="179" t="str">
        <f t="shared" ca="1" si="171"/>
        <v/>
      </c>
      <c r="Q98" s="180"/>
      <c r="R98" s="181" t="str">
        <f>IF(O98="","",(IF(AND(P98&gt;0,AT98&lt;100%),"Pendiente",IF(AND(P98&gt;0,AT98=100%),"Finalizada",IF(AND(P98&lt;0,AT98=100%),"Finalizada","Pendiente")))))</f>
        <v/>
      </c>
      <c r="S98" s="181" t="str">
        <f>IF((OR(M98="",N98="")),"",IF(R98="Finalizada","Finalizada",(N98-$B$2)))</f>
        <v/>
      </c>
      <c r="T98" s="175">
        <f>+PEI!K92</f>
        <v>0</v>
      </c>
      <c r="U98" s="175">
        <f>T98*I98</f>
        <v>0</v>
      </c>
      <c r="V98" s="175">
        <f>+PEI!L92</f>
        <v>0</v>
      </c>
      <c r="W98" s="175">
        <f>V98*I98</f>
        <v>0</v>
      </c>
      <c r="X98" s="175">
        <f>+PEI!M92</f>
        <v>0</v>
      </c>
      <c r="Y98" s="175">
        <f>X98*I98</f>
        <v>0</v>
      </c>
      <c r="Z98" s="175">
        <f>+PEI!N92</f>
        <v>0</v>
      </c>
      <c r="AA98" s="175">
        <f>Z98*I98</f>
        <v>0</v>
      </c>
      <c r="AB98" s="175"/>
      <c r="AC98" s="182"/>
      <c r="AD98" s="183">
        <f>AC98*I98</f>
        <v>0</v>
      </c>
      <c r="AE98" s="182"/>
      <c r="AF98" s="183">
        <f>AE98*I98</f>
        <v>0</v>
      </c>
      <c r="AG98" s="182"/>
      <c r="AH98" s="183">
        <f>AG98*I98</f>
        <v>0</v>
      </c>
      <c r="AI98" s="182"/>
      <c r="AJ98" s="183">
        <f>AI98*I98</f>
        <v>0</v>
      </c>
      <c r="AK98" s="183"/>
      <c r="AL98" s="184">
        <f t="shared" si="162"/>
        <v>0</v>
      </c>
      <c r="AM98" s="184">
        <f t="shared" si="163"/>
        <v>0</v>
      </c>
      <c r="AN98" s="184">
        <f t="shared" si="164"/>
        <v>0</v>
      </c>
      <c r="AO98" s="184">
        <f t="shared" si="165"/>
        <v>0</v>
      </c>
      <c r="AP98" s="185">
        <f t="shared" si="166"/>
        <v>0</v>
      </c>
      <c r="AQ98" s="185">
        <f t="shared" si="167"/>
        <v>0</v>
      </c>
      <c r="AR98" s="185">
        <f t="shared" si="168"/>
        <v>0</v>
      </c>
      <c r="AS98" s="185">
        <f t="shared" si="169"/>
        <v>0</v>
      </c>
      <c r="AT98" s="175">
        <f t="shared" si="172"/>
        <v>0</v>
      </c>
      <c r="AU98" s="187"/>
      <c r="AV98" s="187"/>
      <c r="AW98" s="187"/>
      <c r="AX98" s="187"/>
      <c r="BB98" s="129"/>
      <c r="BK98" s="124"/>
    </row>
    <row r="99" spans="5:63" ht="60.75" customHeight="1" x14ac:dyDescent="0.2">
      <c r="E99" s="443"/>
      <c r="F99" s="443"/>
      <c r="G99" s="168"/>
      <c r="H99" s="168"/>
      <c r="I99" s="169">
        <f>SUM(I94:I98)</f>
        <v>0.25</v>
      </c>
      <c r="J99" s="169"/>
      <c r="K99" s="168"/>
      <c r="L99" s="168"/>
      <c r="M99" s="168"/>
      <c r="N99" s="168"/>
      <c r="O99" s="168"/>
      <c r="P99" s="168"/>
      <c r="Q99" s="168"/>
      <c r="R99" s="168"/>
      <c r="S99" s="168" t="s">
        <v>139</v>
      </c>
      <c r="T99" s="168"/>
      <c r="U99" s="170">
        <f>SUM(U94:U98)/$I99</f>
        <v>0</v>
      </c>
      <c r="V99" s="170"/>
      <c r="W99" s="170">
        <f>SUM(W94:W98)/$I99</f>
        <v>0</v>
      </c>
      <c r="X99" s="170"/>
      <c r="Y99" s="170">
        <f>SUM(Y94:Y98)/$I99</f>
        <v>0.2</v>
      </c>
      <c r="Z99" s="170"/>
      <c r="AA99" s="170">
        <f>SUM(AA94:AA98)/$I99</f>
        <v>0.4</v>
      </c>
      <c r="AB99" s="318">
        <f>+Y99+AA99</f>
        <v>0.60000000000000009</v>
      </c>
      <c r="AC99" s="168"/>
      <c r="AD99" s="171">
        <f>SUM(AD94:AD98)/$I99</f>
        <v>0</v>
      </c>
      <c r="AE99" s="168"/>
      <c r="AF99" s="171">
        <f>SUM(AF94:AF98)/$I99</f>
        <v>0</v>
      </c>
      <c r="AG99" s="168"/>
      <c r="AH99" s="171">
        <f>SUM(AH94:AH98)/$I99</f>
        <v>0.1</v>
      </c>
      <c r="AI99" s="168"/>
      <c r="AJ99" s="169">
        <f>SUM(AJ94:AJ98)/$I99</f>
        <v>0.1</v>
      </c>
      <c r="AK99" s="320">
        <f>+AJ99+AH99</f>
        <v>0.2</v>
      </c>
      <c r="AL99" s="168"/>
      <c r="AM99" s="172">
        <f>AD99-U99</f>
        <v>0</v>
      </c>
      <c r="AN99" s="172">
        <f>AF99-W99</f>
        <v>0</v>
      </c>
      <c r="AO99" s="172">
        <f>AH99-Y99</f>
        <v>-0.1</v>
      </c>
      <c r="AP99" s="172">
        <f>AJ99-AA99</f>
        <v>-0.30000000000000004</v>
      </c>
      <c r="AQ99" s="172">
        <f>SUM(AM99)</f>
        <v>0</v>
      </c>
      <c r="AR99" s="172">
        <f>SUM(AM99,AN99)</f>
        <v>0</v>
      </c>
      <c r="AS99" s="172">
        <f>SUM(AM99:AO99)</f>
        <v>-0.1</v>
      </c>
      <c r="AT99" s="172">
        <f>SUM(AM99:AP99)</f>
        <v>-0.4</v>
      </c>
      <c r="AU99" s="168"/>
      <c r="AV99" s="168"/>
      <c r="AW99" s="168"/>
      <c r="AX99" s="168"/>
    </row>
    <row r="100" spans="5:63" ht="60.75" hidden="1" customHeight="1" x14ac:dyDescent="0.2">
      <c r="E100" s="443"/>
      <c r="F100" s="443"/>
      <c r="G100" s="168" t="s">
        <v>28</v>
      </c>
      <c r="H100" s="168"/>
      <c r="I100" s="169"/>
      <c r="J100" s="169"/>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72"/>
      <c r="AN100" s="172"/>
      <c r="AO100" s="172"/>
      <c r="AP100" s="172"/>
      <c r="AQ100" s="172"/>
      <c r="AR100" s="172"/>
      <c r="AS100" s="172"/>
      <c r="AT100" s="172"/>
      <c r="AU100" s="168"/>
      <c r="AV100" s="168"/>
      <c r="AW100" s="168"/>
      <c r="AX100" s="168"/>
    </row>
    <row r="101" spans="5:63" ht="60.75" hidden="1" customHeight="1" x14ac:dyDescent="0.2">
      <c r="E101" s="443"/>
      <c r="F101" s="443"/>
      <c r="G101" s="442"/>
      <c r="H101" s="190" t="e">
        <f>+PEI!#REF!</f>
        <v>#REF!</v>
      </c>
      <c r="I101" s="191" t="e">
        <f>+PEI!#REF!</f>
        <v>#REF!</v>
      </c>
      <c r="J101" s="192" t="e">
        <f>+PEI!#REF!</f>
        <v>#REF!</v>
      </c>
      <c r="K101" s="192" t="e">
        <f>+PEI!#REF!</f>
        <v>#REF!</v>
      </c>
      <c r="L101" s="188" t="e">
        <f>+PEI!#REF!</f>
        <v>#REF!</v>
      </c>
      <c r="M101" s="178" t="e">
        <f>+PEI!#REF!</f>
        <v>#REF!</v>
      </c>
      <c r="N101" s="178" t="e">
        <f>+PEI!#REF!</f>
        <v>#REF!</v>
      </c>
      <c r="O101" s="177" t="e">
        <f>IF(OR(M101="",N101=""),"",N101-M101)</f>
        <v>#REF!</v>
      </c>
      <c r="P101" s="179" t="e">
        <f ca="1">IF(OR(M101="",N101=""),"",N101-TODAY())</f>
        <v>#REF!</v>
      </c>
      <c r="Q101" s="180"/>
      <c r="R101" s="181" t="e">
        <f>IF(O101="","",(IF(AND(P101&gt;0,AT101&lt;100%),"Pendiente",IF(AND(P101&gt;0,AT101=100%),"Finalizada",IF(AND(P101&lt;0,AT101=100%),"Finalizada","Pendiente")))))</f>
        <v>#REF!</v>
      </c>
      <c r="S101" s="181" t="e">
        <f>IF((OR(M101="",N101="")),"",IF(R101="Finalizada","Finalizada",(N101-$B$2)))</f>
        <v>#REF!</v>
      </c>
      <c r="T101" s="175" t="e">
        <f>+PEI!#REF!</f>
        <v>#REF!</v>
      </c>
      <c r="U101" s="175"/>
      <c r="V101" s="175" t="e">
        <f>+PEI!#REF!</f>
        <v>#REF!</v>
      </c>
      <c r="W101" s="175"/>
      <c r="X101" s="175" t="e">
        <f>+PEI!#REF!</f>
        <v>#REF!</v>
      </c>
      <c r="Y101" s="175"/>
      <c r="Z101" s="175" t="e">
        <f>+PEI!#REF!</f>
        <v>#REF!</v>
      </c>
      <c r="AA101" s="175"/>
      <c r="AB101" s="175"/>
      <c r="AC101" s="182">
        <v>0</v>
      </c>
      <c r="AD101" s="183" t="e">
        <f>AC101*I101</f>
        <v>#REF!</v>
      </c>
      <c r="AE101" s="182">
        <v>0</v>
      </c>
      <c r="AF101" s="183" t="e">
        <f>AE101*I101</f>
        <v>#REF!</v>
      </c>
      <c r="AG101" s="182"/>
      <c r="AH101" s="183" t="e">
        <f>AG101*M101</f>
        <v>#REF!</v>
      </c>
      <c r="AI101" s="182"/>
      <c r="AJ101" s="183"/>
      <c r="AK101" s="183"/>
      <c r="AL101" s="184" t="e">
        <f>AC101-T101</f>
        <v>#REF!</v>
      </c>
      <c r="AM101" s="184" t="e">
        <f>AE101-V101</f>
        <v>#REF!</v>
      </c>
      <c r="AN101" s="184" t="e">
        <f t="shared" ref="AN101:AN103" si="173">AG101-X101</f>
        <v>#REF!</v>
      </c>
      <c r="AO101" s="184" t="e">
        <f t="shared" ref="AO101:AO103" si="174">AI101-Z101</f>
        <v>#REF!</v>
      </c>
      <c r="AP101" s="185" t="e">
        <f t="shared" ref="AP101:AP103" si="175">SUM(AL101)</f>
        <v>#REF!</v>
      </c>
      <c r="AQ101" s="185" t="e">
        <f t="shared" ref="AQ101:AQ103" si="176">SUM(AL101,AM101)</f>
        <v>#REF!</v>
      </c>
      <c r="AR101" s="185" t="e">
        <f t="shared" ref="AR101:AR103" si="177">SUM(AL101:AN101)</f>
        <v>#REF!</v>
      </c>
      <c r="AS101" s="185" t="e">
        <f t="shared" ref="AS101:AS103" si="178">SUM(AL101:AO101)</f>
        <v>#REF!</v>
      </c>
      <c r="AT101" s="175">
        <f>SUM(AC101,AE101,AG101,AI101)</f>
        <v>0</v>
      </c>
      <c r="AU101" s="187"/>
      <c r="AV101" s="187"/>
      <c r="AW101" s="187"/>
      <c r="AX101" s="187"/>
      <c r="BB101" s="129"/>
      <c r="BK101" s="124"/>
    </row>
    <row r="102" spans="5:63" ht="60.75" hidden="1" customHeight="1" x14ac:dyDescent="0.2">
      <c r="E102" s="443"/>
      <c r="F102" s="443"/>
      <c r="G102" s="443"/>
      <c r="H102" s="190" t="e">
        <f>+PEI!#REF!</f>
        <v>#REF!</v>
      </c>
      <c r="I102" s="191" t="e">
        <f>+PEI!#REF!</f>
        <v>#REF!</v>
      </c>
      <c r="J102" s="192" t="e">
        <f>+PEI!#REF!</f>
        <v>#REF!</v>
      </c>
      <c r="K102" s="192" t="e">
        <f>+PEI!#REF!</f>
        <v>#REF!</v>
      </c>
      <c r="L102" s="188" t="e">
        <f>+PEI!#REF!</f>
        <v>#REF!</v>
      </c>
      <c r="M102" s="178" t="e">
        <f>+PEI!#REF!</f>
        <v>#REF!</v>
      </c>
      <c r="N102" s="178" t="e">
        <f>+PEI!#REF!</f>
        <v>#REF!</v>
      </c>
      <c r="O102" s="177" t="e">
        <f>IF(OR(M102="",N102=""),"",N102-M102)</f>
        <v>#REF!</v>
      </c>
      <c r="P102" s="179" t="e">
        <f ca="1">IF(OR(M102="",N102=""),"",N102-TODAY())</f>
        <v>#REF!</v>
      </c>
      <c r="Q102" s="180"/>
      <c r="R102" s="181" t="e">
        <f>IF(O102="","",(IF(AND(P102&gt;0,AT102&lt;100%),"Pendiente",IF(AND(P102&gt;0,AT102=100%),"Finalizada",IF(AND(P102&lt;0,AT102=100%),"Finalizada","Pendiente")))))</f>
        <v>#REF!</v>
      </c>
      <c r="S102" s="181" t="e">
        <f>IF((OR(M102="",N102="")),"",IF(R102="Finalizada","Finalizada",(N102-$B$2)))</f>
        <v>#REF!</v>
      </c>
      <c r="T102" s="175" t="e">
        <f>+PEI!#REF!</f>
        <v>#REF!</v>
      </c>
      <c r="U102" s="175"/>
      <c r="V102" s="175" t="e">
        <f>+PEI!#REF!</f>
        <v>#REF!</v>
      </c>
      <c r="W102" s="175"/>
      <c r="X102" s="175" t="e">
        <f>+PEI!#REF!</f>
        <v>#REF!</v>
      </c>
      <c r="Y102" s="175"/>
      <c r="Z102" s="175" t="e">
        <f>+PEI!#REF!</f>
        <v>#REF!</v>
      </c>
      <c r="AA102" s="175"/>
      <c r="AB102" s="175"/>
      <c r="AC102" s="182">
        <v>0</v>
      </c>
      <c r="AD102" s="183" t="e">
        <f>AC102*I102</f>
        <v>#REF!</v>
      </c>
      <c r="AE102" s="182">
        <v>0</v>
      </c>
      <c r="AF102" s="183" t="e">
        <f>AE102*I102</f>
        <v>#REF!</v>
      </c>
      <c r="AG102" s="182"/>
      <c r="AH102" s="183" t="e">
        <f>AG102*M102</f>
        <v>#REF!</v>
      </c>
      <c r="AI102" s="182"/>
      <c r="AJ102" s="183"/>
      <c r="AK102" s="183"/>
      <c r="AL102" s="184" t="e">
        <f>AC102-T102</f>
        <v>#REF!</v>
      </c>
      <c r="AM102" s="184" t="e">
        <f>AE102-V102</f>
        <v>#REF!</v>
      </c>
      <c r="AN102" s="184" t="e">
        <f t="shared" si="173"/>
        <v>#REF!</v>
      </c>
      <c r="AO102" s="184" t="e">
        <f t="shared" si="174"/>
        <v>#REF!</v>
      </c>
      <c r="AP102" s="185" t="e">
        <f t="shared" si="175"/>
        <v>#REF!</v>
      </c>
      <c r="AQ102" s="185" t="e">
        <f t="shared" si="176"/>
        <v>#REF!</v>
      </c>
      <c r="AR102" s="185" t="e">
        <f t="shared" si="177"/>
        <v>#REF!</v>
      </c>
      <c r="AS102" s="185" t="e">
        <f t="shared" si="178"/>
        <v>#REF!</v>
      </c>
      <c r="AT102" s="175">
        <f>SUM(AC102,AE102,AG102,AI102)</f>
        <v>0</v>
      </c>
      <c r="AU102" s="187"/>
      <c r="AV102" s="187"/>
      <c r="AW102" s="187"/>
      <c r="AX102" s="187"/>
      <c r="BB102" s="129"/>
      <c r="BK102" s="124"/>
    </row>
    <row r="103" spans="5:63" ht="60.75" hidden="1" customHeight="1" x14ac:dyDescent="0.2">
      <c r="E103" s="443"/>
      <c r="F103" s="443"/>
      <c r="G103" s="443"/>
      <c r="H103" s="190" t="e">
        <f>+PEI!#REF!</f>
        <v>#REF!</v>
      </c>
      <c r="I103" s="191" t="e">
        <f>+PEI!#REF!</f>
        <v>#REF!</v>
      </c>
      <c r="J103" s="192" t="e">
        <f>+PEI!#REF!</f>
        <v>#REF!</v>
      </c>
      <c r="K103" s="192" t="e">
        <f>+PEI!#REF!</f>
        <v>#REF!</v>
      </c>
      <c r="L103" s="188" t="e">
        <f>+PEI!#REF!</f>
        <v>#REF!</v>
      </c>
      <c r="M103" s="178" t="e">
        <f>+PEI!#REF!</f>
        <v>#REF!</v>
      </c>
      <c r="N103" s="178" t="e">
        <f>+PEI!#REF!</f>
        <v>#REF!</v>
      </c>
      <c r="O103" s="177" t="e">
        <f>IF(OR(M103="",N103=""),"",N103-M103)</f>
        <v>#REF!</v>
      </c>
      <c r="P103" s="179" t="e">
        <f ca="1">IF(OR(M103="",N103=""),"",N103-TODAY())</f>
        <v>#REF!</v>
      </c>
      <c r="Q103" s="180"/>
      <c r="R103" s="181" t="e">
        <f>IF(O103="","",(IF(AND(P103&gt;0,AT103&lt;100%),"Pendiente",IF(AND(P103&gt;0,AT103=100%),"Finalizada",IF(AND(P103&lt;0,AT103=100%),"Finalizada","Pendiente")))))</f>
        <v>#REF!</v>
      </c>
      <c r="S103" s="181" t="e">
        <f>IF((OR(M103="",N103="")),"",IF(R103="Finalizada","Finalizada",(N103-$B$2)))</f>
        <v>#REF!</v>
      </c>
      <c r="T103" s="175" t="e">
        <f>+PEI!#REF!</f>
        <v>#REF!</v>
      </c>
      <c r="U103" s="175"/>
      <c r="V103" s="175" t="e">
        <f>+PEI!#REF!</f>
        <v>#REF!</v>
      </c>
      <c r="W103" s="175"/>
      <c r="X103" s="175" t="e">
        <f>+PEI!#REF!</f>
        <v>#REF!</v>
      </c>
      <c r="Y103" s="175"/>
      <c r="Z103" s="175" t="e">
        <f>+PEI!#REF!</f>
        <v>#REF!</v>
      </c>
      <c r="AA103" s="175"/>
      <c r="AB103" s="175"/>
      <c r="AC103" s="182">
        <v>0</v>
      </c>
      <c r="AD103" s="183" t="e">
        <f>AC103*I103</f>
        <v>#REF!</v>
      </c>
      <c r="AE103" s="182">
        <v>0</v>
      </c>
      <c r="AF103" s="183" t="e">
        <f>AE103*I103</f>
        <v>#REF!</v>
      </c>
      <c r="AG103" s="182"/>
      <c r="AH103" s="183" t="e">
        <f>AG103*M103</f>
        <v>#REF!</v>
      </c>
      <c r="AI103" s="182"/>
      <c r="AJ103" s="183"/>
      <c r="AK103" s="183"/>
      <c r="AL103" s="184" t="e">
        <f>AC103-T103</f>
        <v>#REF!</v>
      </c>
      <c r="AM103" s="184" t="e">
        <f>AE103-V103</f>
        <v>#REF!</v>
      </c>
      <c r="AN103" s="184" t="e">
        <f t="shared" si="173"/>
        <v>#REF!</v>
      </c>
      <c r="AO103" s="184" t="e">
        <f t="shared" si="174"/>
        <v>#REF!</v>
      </c>
      <c r="AP103" s="185" t="e">
        <f t="shared" si="175"/>
        <v>#REF!</v>
      </c>
      <c r="AQ103" s="185" t="e">
        <f t="shared" si="176"/>
        <v>#REF!</v>
      </c>
      <c r="AR103" s="185" t="e">
        <f t="shared" si="177"/>
        <v>#REF!</v>
      </c>
      <c r="AS103" s="185" t="e">
        <f t="shared" si="178"/>
        <v>#REF!</v>
      </c>
      <c r="AT103" s="175">
        <f>SUM(AC103,AE103,AG103,AI103)</f>
        <v>0</v>
      </c>
      <c r="AU103" s="187"/>
      <c r="AV103" s="187"/>
      <c r="AW103" s="187"/>
      <c r="AX103" s="187"/>
      <c r="BB103" s="129"/>
      <c r="BK103" s="124"/>
    </row>
    <row r="104" spans="5:63" ht="60.75" hidden="1" customHeight="1" x14ac:dyDescent="0.2">
      <c r="E104" s="443"/>
      <c r="F104" s="443"/>
      <c r="G104" s="443"/>
      <c r="H104" s="190" t="e">
        <f>+PEI!#REF!</f>
        <v>#REF!</v>
      </c>
      <c r="I104" s="191" t="e">
        <f>+PEI!#REF!</f>
        <v>#REF!</v>
      </c>
      <c r="J104" s="192" t="e">
        <f>+PEI!#REF!</f>
        <v>#REF!</v>
      </c>
      <c r="K104" s="192" t="e">
        <f>+PEI!#REF!</f>
        <v>#REF!</v>
      </c>
      <c r="L104" s="188" t="e">
        <f>+PEI!#REF!</f>
        <v>#REF!</v>
      </c>
      <c r="M104" s="178" t="e">
        <f>+PEI!#REF!</f>
        <v>#REF!</v>
      </c>
      <c r="N104" s="178" t="e">
        <f>+PEI!#REF!</f>
        <v>#REF!</v>
      </c>
      <c r="O104" s="177"/>
      <c r="P104" s="179"/>
      <c r="Q104" s="180"/>
      <c r="R104" s="181"/>
      <c r="S104" s="181" t="e">
        <f>IF((OR(M104="",N104="")),"",IF(R104="Finalizada","Finalizada",(N104-$B$2)))</f>
        <v>#REF!</v>
      </c>
      <c r="T104" s="175" t="e">
        <f>+PEI!#REF!</f>
        <v>#REF!</v>
      </c>
      <c r="U104" s="175"/>
      <c r="V104" s="175" t="e">
        <f>+PEI!#REF!</f>
        <v>#REF!</v>
      </c>
      <c r="W104" s="175"/>
      <c r="X104" s="175" t="e">
        <f>+PEI!#REF!</f>
        <v>#REF!</v>
      </c>
      <c r="Y104" s="175"/>
      <c r="Z104" s="175" t="e">
        <f>+PEI!#REF!</f>
        <v>#REF!</v>
      </c>
      <c r="AA104" s="175"/>
      <c r="AB104" s="175"/>
      <c r="AC104" s="182"/>
      <c r="AD104" s="183"/>
      <c r="AE104" s="182"/>
      <c r="AF104" s="183"/>
      <c r="AG104" s="182"/>
      <c r="AH104" s="183"/>
      <c r="AI104" s="182"/>
      <c r="AJ104" s="183"/>
      <c r="AK104" s="183"/>
      <c r="AL104" s="184"/>
      <c r="AM104" s="184"/>
      <c r="AN104" s="184"/>
      <c r="AO104" s="184"/>
      <c r="AP104" s="185"/>
      <c r="AQ104" s="185"/>
      <c r="AR104" s="185"/>
      <c r="AS104" s="185"/>
      <c r="AT104" s="175"/>
      <c r="AU104" s="187"/>
      <c r="AV104" s="187"/>
      <c r="AW104" s="187"/>
      <c r="AX104" s="187"/>
      <c r="BB104" s="129"/>
      <c r="BK104" s="124"/>
    </row>
    <row r="105" spans="5:63" ht="60.75" hidden="1" customHeight="1" x14ac:dyDescent="0.2">
      <c r="E105" s="444"/>
      <c r="F105" s="444"/>
      <c r="G105" s="444"/>
      <c r="H105" s="190" t="e">
        <f>+PEI!#REF!</f>
        <v>#REF!</v>
      </c>
      <c r="I105" s="191" t="e">
        <f>+PEI!#REF!</f>
        <v>#REF!</v>
      </c>
      <c r="J105" s="192" t="e">
        <f>+PEI!#REF!</f>
        <v>#REF!</v>
      </c>
      <c r="K105" s="192" t="e">
        <f>+PEI!#REF!</f>
        <v>#REF!</v>
      </c>
      <c r="L105" s="188" t="e">
        <f>+PEI!#REF!</f>
        <v>#REF!</v>
      </c>
      <c r="M105" s="178" t="e">
        <f>+PEI!#REF!</f>
        <v>#REF!</v>
      </c>
      <c r="N105" s="178" t="e">
        <f>+PEI!#REF!</f>
        <v>#REF!</v>
      </c>
      <c r="O105" s="177" t="e">
        <f>IF(OR(M105="",N105=""),"",N105-M105)</f>
        <v>#REF!</v>
      </c>
      <c r="P105" s="179" t="e">
        <f ca="1">IF(OR(M105="",N105=""),"",N105-TODAY())</f>
        <v>#REF!</v>
      </c>
      <c r="Q105" s="180"/>
      <c r="R105" s="181" t="e">
        <f>IF(O105="","",(IF(AND(P105&gt;0,AT105&lt;100%),"Pendiente",IF(AND(P105&gt;0,AT105=100%),"Finalizada",IF(AND(P105&lt;0,AT105=100%),"Finalizada","Pendiente")))))</f>
        <v>#REF!</v>
      </c>
      <c r="S105" s="181" t="e">
        <f>IF((OR(M105="",N105="")),"",IF(R105="Finalizada","Finalizada",(N105-$B$2)))</f>
        <v>#REF!</v>
      </c>
      <c r="T105" s="175" t="e">
        <f>+PEI!#REF!</f>
        <v>#REF!</v>
      </c>
      <c r="U105" s="175"/>
      <c r="V105" s="175" t="e">
        <f>+PEI!#REF!</f>
        <v>#REF!</v>
      </c>
      <c r="W105" s="175"/>
      <c r="X105" s="175" t="e">
        <f>+PEI!#REF!</f>
        <v>#REF!</v>
      </c>
      <c r="Y105" s="175"/>
      <c r="Z105" s="175" t="e">
        <f>+PEI!#REF!</f>
        <v>#REF!</v>
      </c>
      <c r="AA105" s="175"/>
      <c r="AB105" s="175"/>
      <c r="AC105" s="182">
        <v>0</v>
      </c>
      <c r="AD105" s="183" t="e">
        <f>AC105*I105</f>
        <v>#REF!</v>
      </c>
      <c r="AE105" s="182">
        <v>0</v>
      </c>
      <c r="AF105" s="183" t="e">
        <f>AE105*I105</f>
        <v>#REF!</v>
      </c>
      <c r="AG105" s="182"/>
      <c r="AH105" s="183" t="e">
        <f>AG105*M105</f>
        <v>#REF!</v>
      </c>
      <c r="AI105" s="182"/>
      <c r="AJ105" s="183"/>
      <c r="AK105" s="183"/>
      <c r="AL105" s="184" t="e">
        <f>AC105-T105</f>
        <v>#REF!</v>
      </c>
      <c r="AM105" s="184" t="e">
        <f>AE105-V105</f>
        <v>#REF!</v>
      </c>
      <c r="AN105" s="184" t="e">
        <f t="shared" ref="AN105" si="179">AG105-X105</f>
        <v>#REF!</v>
      </c>
      <c r="AO105" s="184" t="e">
        <f t="shared" ref="AO105" si="180">AI105-Z105</f>
        <v>#REF!</v>
      </c>
      <c r="AP105" s="185" t="e">
        <f t="shared" ref="AP105" si="181">SUM(AL105)</f>
        <v>#REF!</v>
      </c>
      <c r="AQ105" s="185" t="e">
        <f t="shared" ref="AQ105" si="182">SUM(AL105,AM105)</f>
        <v>#REF!</v>
      </c>
      <c r="AR105" s="185" t="e">
        <f t="shared" ref="AR105" si="183">SUM(AL105:AN105)</f>
        <v>#REF!</v>
      </c>
      <c r="AS105" s="185" t="e">
        <f t="shared" ref="AS105" si="184">SUM(AL105:AO105)</f>
        <v>#REF!</v>
      </c>
      <c r="AT105" s="175">
        <f>SUM(AC105,AE105,AG105,AI105)</f>
        <v>0</v>
      </c>
      <c r="AU105" s="187"/>
      <c r="AV105" s="187"/>
      <c r="AW105" s="187"/>
      <c r="AX105" s="187"/>
      <c r="BB105" s="129"/>
      <c r="BK105" s="124"/>
    </row>
  </sheetData>
  <sheetProtection formatColumns="0" formatRows="0"/>
  <protectedRanges>
    <protectedRange sqref="S9" name="Rango2"/>
    <protectedRange sqref="AC94:AK98 Q69:Q70 AC73:AK74 AC84:AH86 AC15:AK19 Q94:Q98 Q89:Q91 Q77:Q81 Q73:Q74 AC77:AK78 AC22:AK25 Q22:Q25 R21 Q84:Q86 Q27:Q32 R34 Q35:Q40 AC35:AK40 AC43:AK44 Q15:Q19 AC47:AK50 Q47:Q50 R46 AC52:AF53 Q43:Q44 AC101:AK105 Q101:Q105 Q52:Q53 Q56:Q61 AC60:AK61 AC64:AK67 Q64:Q67 R63 AC69:AK70 R100 AC89:AK91 AC56:AF59 AH56:AH59 AJ56:AK59 AC79:AF81 AH79:AK81 AH52:AK53 AC27:AK32 AJ84:AK86" name="Rango1"/>
    <protectedRange sqref="AU22:AX25 AU13:AX13 AU9:AX10 AU27:AX32 AU35:AX41 AU47:AX50 AU15:AX19 AU52:AX53 AU43:AX44 AU64:AX67 AU56:AX61 AU69:AX70 AU94:AX98 AU101:AX105 AU84:AX86 AU89:AX91 AU73:AX74 AU77:AX81" name="Rango3_1_1_1"/>
    <protectedRange sqref="AG56:AG59" name="Rango1_3"/>
    <protectedRange sqref="AI56:AI59" name="Rango1_4"/>
    <protectedRange sqref="AG79:AG81" name="Rango1_6"/>
    <protectedRange sqref="AG52:AG53" name="Rango1_2"/>
    <protectedRange sqref="AI84:AI86" name="Rango1_1"/>
  </protectedRanges>
  <mergeCells count="73">
    <mergeCell ref="E94:E105"/>
    <mergeCell ref="F94:F105"/>
    <mergeCell ref="G94:G98"/>
    <mergeCell ref="G101:G105"/>
    <mergeCell ref="E84:E87"/>
    <mergeCell ref="F84:F87"/>
    <mergeCell ref="G84:G86"/>
    <mergeCell ref="E89:E92"/>
    <mergeCell ref="F89:F92"/>
    <mergeCell ref="G89:G91"/>
    <mergeCell ref="F43:F50"/>
    <mergeCell ref="E43:E50"/>
    <mergeCell ref="G43:G44"/>
    <mergeCell ref="G47:G50"/>
    <mergeCell ref="E52:E54"/>
    <mergeCell ref="F52:F54"/>
    <mergeCell ref="G52:G53"/>
    <mergeCell ref="E15:E25"/>
    <mergeCell ref="F15:F25"/>
    <mergeCell ref="G15:G19"/>
    <mergeCell ref="G22:G25"/>
    <mergeCell ref="E27:E40"/>
    <mergeCell ref="F27:F40"/>
    <mergeCell ref="G27:G32"/>
    <mergeCell ref="G35:G40"/>
    <mergeCell ref="E73:E75"/>
    <mergeCell ref="F73:F75"/>
    <mergeCell ref="G73:G74"/>
    <mergeCell ref="E77:E82"/>
    <mergeCell ref="F77:F82"/>
    <mergeCell ref="G77:G81"/>
    <mergeCell ref="F8:H8"/>
    <mergeCell ref="L11:L12"/>
    <mergeCell ref="M11:M12"/>
    <mergeCell ref="N11:N12"/>
    <mergeCell ref="O11:O12"/>
    <mergeCell ref="E11:F12"/>
    <mergeCell ref="G11:G12"/>
    <mergeCell ref="M8:O8"/>
    <mergeCell ref="F9:H9"/>
    <mergeCell ref="M9:O9"/>
    <mergeCell ref="P9:R9"/>
    <mergeCell ref="S9:W9"/>
    <mergeCell ref="H11:H12"/>
    <mergeCell ref="I11:I12"/>
    <mergeCell ref="J11:J12"/>
    <mergeCell ref="K11:K12"/>
    <mergeCell ref="P11:P12"/>
    <mergeCell ref="Q11:Q12"/>
    <mergeCell ref="T12:U12"/>
    <mergeCell ref="V12:W12"/>
    <mergeCell ref="AT11:AT12"/>
    <mergeCell ref="AU11:AV11"/>
    <mergeCell ref="AW11:AX11"/>
    <mergeCell ref="AC12:AD12"/>
    <mergeCell ref="AE12:AF12"/>
    <mergeCell ref="AG12:AH12"/>
    <mergeCell ref="AI12:AJ12"/>
    <mergeCell ref="AP11:AS11"/>
    <mergeCell ref="AC11:AJ11"/>
    <mergeCell ref="AL11:AO11"/>
    <mergeCell ref="X12:Y12"/>
    <mergeCell ref="Z12:AA12"/>
    <mergeCell ref="R11:R12"/>
    <mergeCell ref="S11:S12"/>
    <mergeCell ref="T11:AA11"/>
    <mergeCell ref="E56:E67"/>
    <mergeCell ref="F56:F67"/>
    <mergeCell ref="G56:G61"/>
    <mergeCell ref="G64:G67"/>
    <mergeCell ref="E69:E71"/>
    <mergeCell ref="F69:F71"/>
    <mergeCell ref="G69:G70"/>
  </mergeCells>
  <conditionalFormatting sqref="S15:S19 S22:S25">
    <cfRule type="containsText" dxfId="230" priority="226" stopIfTrue="1" operator="containsText" text="Finalizada">
      <formula>NOT(ISERROR(SEARCH("Finalizada",S15)))</formula>
    </cfRule>
    <cfRule type="cellIs" dxfId="229" priority="227" stopIfTrue="1" operator="greaterThan">
      <formula>0</formula>
    </cfRule>
    <cfRule type="cellIs" dxfId="228" priority="228" stopIfTrue="1" operator="lessThan">
      <formula>0</formula>
    </cfRule>
  </conditionalFormatting>
  <conditionalFormatting sqref="S27:S32">
    <cfRule type="containsText" dxfId="227" priority="219" stopIfTrue="1" operator="containsText" text="Finalizada">
      <formula>NOT(ISERROR(SEARCH("Finalizada",S27)))</formula>
    </cfRule>
    <cfRule type="cellIs" dxfId="226" priority="220" stopIfTrue="1" operator="greaterThan">
      <formula>0</formula>
    </cfRule>
    <cfRule type="cellIs" dxfId="225" priority="221" stopIfTrue="1" operator="lessThan">
      <formula>0</formula>
    </cfRule>
  </conditionalFormatting>
  <conditionalFormatting sqref="S35:S40">
    <cfRule type="containsText" dxfId="224" priority="212" stopIfTrue="1" operator="containsText" text="Finalizada">
      <formula>NOT(ISERROR(SEARCH("Finalizada",S35)))</formula>
    </cfRule>
    <cfRule type="cellIs" dxfId="223" priority="213" stopIfTrue="1" operator="greaterThan">
      <formula>0</formula>
    </cfRule>
    <cfRule type="cellIs" dxfId="222" priority="214" stopIfTrue="1" operator="lessThan">
      <formula>0</formula>
    </cfRule>
  </conditionalFormatting>
  <conditionalFormatting sqref="S43:S44 S47:S50">
    <cfRule type="containsText" dxfId="221" priority="205" stopIfTrue="1" operator="containsText" text="Finalizada">
      <formula>NOT(ISERROR(SEARCH("Finalizada",S43)))</formula>
    </cfRule>
    <cfRule type="cellIs" dxfId="220" priority="206" stopIfTrue="1" operator="greaterThan">
      <formula>0</formula>
    </cfRule>
    <cfRule type="cellIs" dxfId="219" priority="207" stopIfTrue="1" operator="lessThan">
      <formula>0</formula>
    </cfRule>
  </conditionalFormatting>
  <conditionalFormatting sqref="S52:S53">
    <cfRule type="containsText" dxfId="218" priority="198" stopIfTrue="1" operator="containsText" text="Finalizada">
      <formula>NOT(ISERROR(SEARCH("Finalizada",S52)))</formula>
    </cfRule>
    <cfRule type="cellIs" dxfId="217" priority="199" stopIfTrue="1" operator="greaterThan">
      <formula>0</formula>
    </cfRule>
    <cfRule type="cellIs" dxfId="216" priority="200" stopIfTrue="1" operator="lessThan">
      <formula>0</formula>
    </cfRule>
  </conditionalFormatting>
  <conditionalFormatting sqref="S56:S61 S64:S67">
    <cfRule type="containsText" dxfId="215" priority="191" stopIfTrue="1" operator="containsText" text="Finalizada">
      <formula>NOT(ISERROR(SEARCH("Finalizada",S56)))</formula>
    </cfRule>
    <cfRule type="cellIs" dxfId="214" priority="192" stopIfTrue="1" operator="greaterThan">
      <formula>0</formula>
    </cfRule>
    <cfRule type="cellIs" dxfId="213" priority="193" stopIfTrue="1" operator="lessThan">
      <formula>0</formula>
    </cfRule>
  </conditionalFormatting>
  <conditionalFormatting sqref="S69:S70">
    <cfRule type="containsText" dxfId="212" priority="184" stopIfTrue="1" operator="containsText" text="Finalizada">
      <formula>NOT(ISERROR(SEARCH("Finalizada",S69)))</formula>
    </cfRule>
    <cfRule type="cellIs" dxfId="211" priority="185" stopIfTrue="1" operator="greaterThan">
      <formula>0</formula>
    </cfRule>
    <cfRule type="cellIs" dxfId="210" priority="186" stopIfTrue="1" operator="lessThan">
      <formula>0</formula>
    </cfRule>
  </conditionalFormatting>
  <conditionalFormatting sqref="S73:S74">
    <cfRule type="containsText" dxfId="209" priority="177" stopIfTrue="1" operator="containsText" text="Finalizada">
      <formula>NOT(ISERROR(SEARCH("Finalizada",S73)))</formula>
    </cfRule>
    <cfRule type="cellIs" dxfId="208" priority="178" stopIfTrue="1" operator="greaterThan">
      <formula>0</formula>
    </cfRule>
    <cfRule type="cellIs" dxfId="207" priority="179" stopIfTrue="1" operator="lessThan">
      <formula>0</formula>
    </cfRule>
  </conditionalFormatting>
  <conditionalFormatting sqref="S77:S81">
    <cfRule type="containsText" dxfId="206" priority="170" stopIfTrue="1" operator="containsText" text="Finalizada">
      <formula>NOT(ISERROR(SEARCH("Finalizada",S77)))</formula>
    </cfRule>
    <cfRule type="cellIs" dxfId="205" priority="171" stopIfTrue="1" operator="greaterThan">
      <formula>0</formula>
    </cfRule>
    <cfRule type="cellIs" dxfId="204" priority="172" stopIfTrue="1" operator="lessThan">
      <formula>0</formula>
    </cfRule>
  </conditionalFormatting>
  <conditionalFormatting sqref="S84:S86">
    <cfRule type="containsText" dxfId="203" priority="163" stopIfTrue="1" operator="containsText" text="Finalizada">
      <formula>NOT(ISERROR(SEARCH("Finalizada",S84)))</formula>
    </cfRule>
    <cfRule type="cellIs" dxfId="202" priority="164" stopIfTrue="1" operator="greaterThan">
      <formula>0</formula>
    </cfRule>
    <cfRule type="cellIs" dxfId="201" priority="165" stopIfTrue="1" operator="lessThan">
      <formula>0</formula>
    </cfRule>
  </conditionalFormatting>
  <conditionalFormatting sqref="S89:S91">
    <cfRule type="containsText" dxfId="200" priority="156" stopIfTrue="1" operator="containsText" text="Finalizada">
      <formula>NOT(ISERROR(SEARCH("Finalizada",S89)))</formula>
    </cfRule>
    <cfRule type="cellIs" dxfId="199" priority="157" stopIfTrue="1" operator="greaterThan">
      <formula>0</formula>
    </cfRule>
    <cfRule type="cellIs" dxfId="198" priority="158" stopIfTrue="1" operator="lessThan">
      <formula>0</formula>
    </cfRule>
  </conditionalFormatting>
  <conditionalFormatting sqref="S94:S98 S101:S105">
    <cfRule type="containsText" dxfId="197" priority="149" stopIfTrue="1" operator="containsText" text="Finalizada">
      <formula>NOT(ISERROR(SEARCH("Finalizada",S94)))</formula>
    </cfRule>
    <cfRule type="cellIs" dxfId="196" priority="150" stopIfTrue="1" operator="greaterThan">
      <formula>0</formula>
    </cfRule>
    <cfRule type="cellIs" dxfId="195" priority="151" stopIfTrue="1" operator="lessThan">
      <formula>0</formula>
    </cfRule>
  </conditionalFormatting>
  <conditionalFormatting sqref="AL15:AO19">
    <cfRule type="cellIs" dxfId="194" priority="133" stopIfTrue="1" operator="lessThan">
      <formula>0</formula>
    </cfRule>
    <cfRule type="cellIs" dxfId="193" priority="134" stopIfTrue="1" operator="greaterThanOrEqual">
      <formula>0</formula>
    </cfRule>
  </conditionalFormatting>
  <conditionalFormatting sqref="AL27:AO32">
    <cfRule type="cellIs" dxfId="192" priority="125" stopIfTrue="1" operator="lessThan">
      <formula>0</formula>
    </cfRule>
    <cfRule type="cellIs" dxfId="191" priority="126" stopIfTrue="1" operator="greaterThanOrEqual">
      <formula>0</formula>
    </cfRule>
  </conditionalFormatting>
  <conditionalFormatting sqref="AL43:AO44">
    <cfRule type="cellIs" dxfId="190" priority="101" stopIfTrue="1" operator="lessThan">
      <formula>0</formula>
    </cfRule>
    <cfRule type="cellIs" dxfId="189" priority="102" stopIfTrue="1" operator="greaterThanOrEqual">
      <formula>0</formula>
    </cfRule>
  </conditionalFormatting>
  <conditionalFormatting sqref="AL52:AO53">
    <cfRule type="cellIs" dxfId="188" priority="89" stopIfTrue="1" operator="lessThan">
      <formula>0</formula>
    </cfRule>
    <cfRule type="cellIs" dxfId="187" priority="90" stopIfTrue="1" operator="greaterThanOrEqual">
      <formula>0</formula>
    </cfRule>
  </conditionalFormatting>
  <conditionalFormatting sqref="AL56:AO61">
    <cfRule type="cellIs" dxfId="186" priority="77" stopIfTrue="1" operator="lessThan">
      <formula>0</formula>
    </cfRule>
    <cfRule type="cellIs" dxfId="185" priority="78" stopIfTrue="1" operator="greaterThanOrEqual">
      <formula>0</formula>
    </cfRule>
  </conditionalFormatting>
  <conditionalFormatting sqref="AL69:AO70">
    <cfRule type="cellIs" dxfId="184" priority="65" stopIfTrue="1" operator="lessThan">
      <formula>0</formula>
    </cfRule>
    <cfRule type="cellIs" dxfId="183" priority="66" stopIfTrue="1" operator="greaterThanOrEqual">
      <formula>0</formula>
    </cfRule>
  </conditionalFormatting>
  <conditionalFormatting sqref="AL73:AO74">
    <cfRule type="cellIs" dxfId="182" priority="53" stopIfTrue="1" operator="lessThan">
      <formula>0</formula>
    </cfRule>
    <cfRule type="cellIs" dxfId="181" priority="54" stopIfTrue="1" operator="greaterThanOrEqual">
      <formula>0</formula>
    </cfRule>
  </conditionalFormatting>
  <conditionalFormatting sqref="AL77:AO81">
    <cfRule type="cellIs" dxfId="180" priority="41" stopIfTrue="1" operator="lessThan">
      <formula>0</formula>
    </cfRule>
    <cfRule type="cellIs" dxfId="179" priority="42" stopIfTrue="1" operator="greaterThanOrEqual">
      <formula>0</formula>
    </cfRule>
  </conditionalFormatting>
  <conditionalFormatting sqref="AL84:AO86">
    <cfRule type="cellIs" dxfId="178" priority="29" stopIfTrue="1" operator="lessThan">
      <formula>0</formula>
    </cfRule>
    <cfRule type="cellIs" dxfId="177" priority="30" stopIfTrue="1" operator="greaterThanOrEqual">
      <formula>0</formula>
    </cfRule>
  </conditionalFormatting>
  <conditionalFormatting sqref="AL89:AO91">
    <cfRule type="cellIs" dxfId="176" priority="17" stopIfTrue="1" operator="lessThan">
      <formula>0</formula>
    </cfRule>
    <cfRule type="cellIs" dxfId="175" priority="18" stopIfTrue="1" operator="greaterThanOrEqual">
      <formula>0</formula>
    </cfRule>
  </conditionalFormatting>
  <conditionalFormatting sqref="AL94:AO98">
    <cfRule type="cellIs" dxfId="174" priority="5" stopIfTrue="1" operator="lessThan">
      <formula>0</formula>
    </cfRule>
    <cfRule type="cellIs" dxfId="173" priority="6" stopIfTrue="1" operator="greaterThanOrEqual">
      <formula>0</formula>
    </cfRule>
  </conditionalFormatting>
  <conditionalFormatting sqref="AL35:AS40">
    <cfRule type="cellIs" dxfId="172" priority="111" stopIfTrue="1" operator="lessThan">
      <formula>0</formula>
    </cfRule>
    <cfRule type="cellIs" dxfId="171" priority="112" stopIfTrue="1" operator="greaterThanOrEqual">
      <formula>0</formula>
    </cfRule>
  </conditionalFormatting>
  <conditionalFormatting sqref="AL47:AS50">
    <cfRule type="cellIs" dxfId="170" priority="99" stopIfTrue="1" operator="lessThan">
      <formula>0</formula>
    </cfRule>
    <cfRule type="cellIs" dxfId="169" priority="100" stopIfTrue="1" operator="greaterThanOrEqual">
      <formula>0</formula>
    </cfRule>
  </conditionalFormatting>
  <conditionalFormatting sqref="AL64:AS67">
    <cfRule type="cellIs" dxfId="168" priority="75" stopIfTrue="1" operator="lessThan">
      <formula>0</formula>
    </cfRule>
    <cfRule type="cellIs" dxfId="167" priority="76" stopIfTrue="1" operator="greaterThanOrEqual">
      <formula>0</formula>
    </cfRule>
  </conditionalFormatting>
  <conditionalFormatting sqref="AL101:AS105">
    <cfRule type="cellIs" dxfId="166" priority="3" stopIfTrue="1" operator="lessThan">
      <formula>0</formula>
    </cfRule>
    <cfRule type="cellIs" dxfId="165" priority="4" stopIfTrue="1" operator="greaterThanOrEqual">
      <formula>0</formula>
    </cfRule>
  </conditionalFormatting>
  <conditionalFormatting sqref="AP15:AS19 AL22:AS25">
    <cfRule type="cellIs" dxfId="164" priority="229" stopIfTrue="1" operator="lessThan">
      <formula>0</formula>
    </cfRule>
    <cfRule type="cellIs" dxfId="163" priority="230" stopIfTrue="1" operator="greaterThanOrEqual">
      <formula>0</formula>
    </cfRule>
  </conditionalFormatting>
  <conditionalFormatting sqref="AP27:AS32">
    <cfRule type="cellIs" dxfId="162" priority="131" stopIfTrue="1" operator="lessThan">
      <formula>0</formula>
    </cfRule>
    <cfRule type="cellIs" dxfId="161" priority="132" stopIfTrue="1" operator="greaterThanOrEqual">
      <formula>0</formula>
    </cfRule>
  </conditionalFormatting>
  <conditionalFormatting sqref="AP43:AS44">
    <cfRule type="cellIs" dxfId="160" priority="107" stopIfTrue="1" operator="lessThan">
      <formula>0</formula>
    </cfRule>
    <cfRule type="cellIs" dxfId="159" priority="108" stopIfTrue="1" operator="greaterThanOrEqual">
      <formula>0</formula>
    </cfRule>
  </conditionalFormatting>
  <conditionalFormatting sqref="AP52:AS53">
    <cfRule type="cellIs" dxfId="158" priority="95" stopIfTrue="1" operator="lessThan">
      <formula>0</formula>
    </cfRule>
    <cfRule type="cellIs" dxfId="157" priority="96" stopIfTrue="1" operator="greaterThanOrEqual">
      <formula>0</formula>
    </cfRule>
  </conditionalFormatting>
  <conditionalFormatting sqref="AP56:AS61">
    <cfRule type="cellIs" dxfId="156" priority="83" stopIfTrue="1" operator="lessThan">
      <formula>0</formula>
    </cfRule>
    <cfRule type="cellIs" dxfId="155" priority="84" stopIfTrue="1" operator="greaterThanOrEqual">
      <formula>0</formula>
    </cfRule>
  </conditionalFormatting>
  <conditionalFormatting sqref="AP69:AS70">
    <cfRule type="cellIs" dxfId="154" priority="71" stopIfTrue="1" operator="lessThan">
      <formula>0</formula>
    </cfRule>
    <cfRule type="cellIs" dxfId="153" priority="72" stopIfTrue="1" operator="greaterThanOrEqual">
      <formula>0</formula>
    </cfRule>
  </conditionalFormatting>
  <conditionalFormatting sqref="AP73:AS74">
    <cfRule type="cellIs" dxfId="152" priority="59" stopIfTrue="1" operator="lessThan">
      <formula>0</formula>
    </cfRule>
    <cfRule type="cellIs" dxfId="151" priority="60" stopIfTrue="1" operator="greaterThanOrEqual">
      <formula>0</formula>
    </cfRule>
  </conditionalFormatting>
  <conditionalFormatting sqref="AP77:AS81">
    <cfRule type="cellIs" dxfId="150" priority="47" stopIfTrue="1" operator="lessThan">
      <formula>0</formula>
    </cfRule>
    <cfRule type="cellIs" dxfId="149" priority="48" stopIfTrue="1" operator="greaterThanOrEqual">
      <formula>0</formula>
    </cfRule>
  </conditionalFormatting>
  <conditionalFormatting sqref="AP84:AS86">
    <cfRule type="cellIs" dxfId="148" priority="35" stopIfTrue="1" operator="lessThan">
      <formula>0</formula>
    </cfRule>
    <cfRule type="cellIs" dxfId="147" priority="36" stopIfTrue="1" operator="greaterThanOrEqual">
      <formula>0</formula>
    </cfRule>
  </conditionalFormatting>
  <conditionalFormatting sqref="AP89:AS91">
    <cfRule type="cellIs" dxfId="146" priority="23" stopIfTrue="1" operator="lessThan">
      <formula>0</formula>
    </cfRule>
    <cfRule type="cellIs" dxfId="145" priority="24" stopIfTrue="1" operator="greaterThanOrEqual">
      <formula>0</formula>
    </cfRule>
  </conditionalFormatting>
  <conditionalFormatting sqref="AP94:AS98">
    <cfRule type="cellIs" dxfId="144" priority="11" stopIfTrue="1" operator="lessThan">
      <formula>0</formula>
    </cfRule>
    <cfRule type="cellIs" dxfId="143" priority="12" stopIfTrue="1" operator="greaterThanOrEqual">
      <formula>0</formula>
    </cfRule>
  </conditionalFormatting>
  <conditionalFormatting sqref="AT15:AT19 AT22:AT25">
    <cfRule type="cellIs" dxfId="142" priority="224" stopIfTrue="1" operator="equal">
      <formula>1</formula>
    </cfRule>
    <cfRule type="cellIs" dxfId="141" priority="225" stopIfTrue="1" operator="lessThan">
      <formula>1</formula>
    </cfRule>
  </conditionalFormatting>
  <conditionalFormatting sqref="AT27:AT32">
    <cfRule type="cellIs" dxfId="140" priority="129" stopIfTrue="1" operator="equal">
      <formula>1</formula>
    </cfRule>
    <cfRule type="cellIs" dxfId="139" priority="130" stopIfTrue="1" operator="lessThan">
      <formula>1</formula>
    </cfRule>
  </conditionalFormatting>
  <conditionalFormatting sqref="AT35:AT40">
    <cfRule type="cellIs" dxfId="138" priority="109" stopIfTrue="1" operator="equal">
      <formula>1</formula>
    </cfRule>
    <cfRule type="cellIs" dxfId="137" priority="110" stopIfTrue="1" operator="lessThan">
      <formula>1</formula>
    </cfRule>
  </conditionalFormatting>
  <conditionalFormatting sqref="AT43:AT44">
    <cfRule type="cellIs" dxfId="136" priority="105" stopIfTrue="1" operator="equal">
      <formula>1</formula>
    </cfRule>
    <cfRule type="cellIs" dxfId="135" priority="106" stopIfTrue="1" operator="lessThan">
      <formula>1</formula>
    </cfRule>
  </conditionalFormatting>
  <conditionalFormatting sqref="AT47:AT50">
    <cfRule type="cellIs" dxfId="134" priority="97" stopIfTrue="1" operator="equal">
      <formula>1</formula>
    </cfRule>
    <cfRule type="cellIs" dxfId="133" priority="98" stopIfTrue="1" operator="lessThan">
      <formula>1</formula>
    </cfRule>
  </conditionalFormatting>
  <conditionalFormatting sqref="AT52:AT53">
    <cfRule type="cellIs" dxfId="132" priority="93" stopIfTrue="1" operator="equal">
      <formula>1</formula>
    </cfRule>
    <cfRule type="cellIs" dxfId="131" priority="94" stopIfTrue="1" operator="lessThan">
      <formula>1</formula>
    </cfRule>
  </conditionalFormatting>
  <conditionalFormatting sqref="AT56:AT61">
    <cfRule type="cellIs" dxfId="130" priority="81" stopIfTrue="1" operator="equal">
      <formula>1</formula>
    </cfRule>
    <cfRule type="cellIs" dxfId="129" priority="82" stopIfTrue="1" operator="lessThan">
      <formula>1</formula>
    </cfRule>
  </conditionalFormatting>
  <conditionalFormatting sqref="AT64:AT67">
    <cfRule type="cellIs" dxfId="128" priority="73" stopIfTrue="1" operator="equal">
      <formula>1</formula>
    </cfRule>
    <cfRule type="cellIs" dxfId="127" priority="74" stopIfTrue="1" operator="lessThan">
      <formula>1</formula>
    </cfRule>
  </conditionalFormatting>
  <conditionalFormatting sqref="AT69:AT70">
    <cfRule type="cellIs" dxfId="126" priority="69" stopIfTrue="1" operator="equal">
      <formula>1</formula>
    </cfRule>
    <cfRule type="cellIs" dxfId="125" priority="70" stopIfTrue="1" operator="lessThan">
      <formula>1</formula>
    </cfRule>
  </conditionalFormatting>
  <conditionalFormatting sqref="AT73:AT74">
    <cfRule type="cellIs" dxfId="124" priority="57" stopIfTrue="1" operator="equal">
      <formula>1</formula>
    </cfRule>
    <cfRule type="cellIs" dxfId="123" priority="58" stopIfTrue="1" operator="lessThan">
      <formula>1</formula>
    </cfRule>
  </conditionalFormatting>
  <conditionalFormatting sqref="AT77:AT81">
    <cfRule type="cellIs" dxfId="122" priority="45" stopIfTrue="1" operator="equal">
      <formula>1</formula>
    </cfRule>
    <cfRule type="cellIs" dxfId="121" priority="46" stopIfTrue="1" operator="lessThan">
      <formula>1</formula>
    </cfRule>
  </conditionalFormatting>
  <conditionalFormatting sqref="AT84:AT86">
    <cfRule type="cellIs" dxfId="120" priority="33" stopIfTrue="1" operator="equal">
      <formula>1</formula>
    </cfRule>
    <cfRule type="cellIs" dxfId="119" priority="34" stopIfTrue="1" operator="lessThan">
      <formula>1</formula>
    </cfRule>
  </conditionalFormatting>
  <conditionalFormatting sqref="AT89:AT91">
    <cfRule type="cellIs" dxfId="118" priority="21" stopIfTrue="1" operator="equal">
      <formula>1</formula>
    </cfRule>
    <cfRule type="cellIs" dxfId="117" priority="22" stopIfTrue="1" operator="lessThan">
      <formula>1</formula>
    </cfRule>
  </conditionalFormatting>
  <conditionalFormatting sqref="AT94:AT98">
    <cfRule type="cellIs" dxfId="116" priority="9" stopIfTrue="1" operator="equal">
      <formula>1</formula>
    </cfRule>
    <cfRule type="cellIs" dxfId="115" priority="10" stopIfTrue="1" operator="lessThan">
      <formula>1</formula>
    </cfRule>
  </conditionalFormatting>
  <conditionalFormatting sqref="AT101:AT105">
    <cfRule type="cellIs" dxfId="114" priority="1" stopIfTrue="1" operator="equal">
      <formula>1</formula>
    </cfRule>
    <cfRule type="cellIs" dxfId="113" priority="2" stopIfTrue="1" operator="lessThan">
      <formula>1</formula>
    </cfRule>
  </conditionalFormatting>
  <pageMargins left="0.75" right="0.75" top="1" bottom="1" header="0" footer="0"/>
  <pageSetup pageOrder="overThenDown" orientation="portrait" horizontalDpi="200" verticalDpi="200" r:id="rId1"/>
  <headerFooter alignWithMargins="0"/>
  <colBreaks count="2" manualBreakCount="2">
    <brk id="10" max="304" man="1"/>
    <brk id="46"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O157"/>
  <sheetViews>
    <sheetView showGridLines="0" tabSelected="1" topLeftCell="C1" zoomScale="40" zoomScaleNormal="40" zoomScaleSheetLayoutView="30" workbookViewId="0">
      <pane ySplit="12" topLeftCell="A23" activePane="bottomLeft" state="frozen"/>
      <selection activeCell="D11" sqref="D11:D14"/>
      <selection pane="bottomLeft" activeCell="F22" sqref="F22:F36"/>
    </sheetView>
  </sheetViews>
  <sheetFormatPr baseColWidth="10" defaultRowHeight="12.75" x14ac:dyDescent="0.2"/>
  <cols>
    <col min="1" max="1" width="1" style="124" hidden="1" customWidth="1"/>
    <col min="2" max="2" width="4.85546875" style="124" hidden="1" customWidth="1"/>
    <col min="3" max="3" width="2" style="124" customWidth="1"/>
    <col min="4" max="4" width="1.85546875" style="124" customWidth="1"/>
    <col min="5" max="5" width="17.5703125" style="124" customWidth="1"/>
    <col min="6" max="6" width="47.140625" style="124" customWidth="1"/>
    <col min="7" max="7" width="45.85546875" style="125" customWidth="1"/>
    <col min="8" max="8" width="19.85546875" style="126" customWidth="1"/>
    <col min="9" max="9" width="16.140625" style="127" customWidth="1"/>
    <col min="10" max="10" width="51.140625" style="127" hidden="1" customWidth="1"/>
    <col min="11" max="11" width="77.85546875" style="127" customWidth="1"/>
    <col min="12" max="12" width="77.85546875" style="127" hidden="1" customWidth="1"/>
    <col min="13" max="13" width="77.5703125" style="124" customWidth="1"/>
    <col min="14" max="14" width="20.42578125" style="124" hidden="1" customWidth="1"/>
    <col min="15" max="16" width="27" style="124" hidden="1" customWidth="1"/>
    <col min="17" max="18" width="26.140625" style="124" hidden="1" customWidth="1"/>
    <col min="19" max="19" width="23.5703125" style="124" hidden="1" customWidth="1"/>
    <col min="20" max="20" width="31.42578125" style="124" hidden="1" customWidth="1"/>
    <col min="21" max="24" width="28.42578125" style="124" hidden="1" customWidth="1"/>
    <col min="25" max="32" width="37.5703125" style="124" customWidth="1"/>
    <col min="33" max="34" width="32.42578125" style="124" customWidth="1"/>
    <col min="35" max="35" width="40.7109375" style="124" customWidth="1"/>
    <col min="36" max="40" width="32.42578125" style="124" customWidth="1"/>
    <col min="41" max="41" width="45.7109375" style="124" customWidth="1"/>
    <col min="42" max="62" width="15.140625" style="124" customWidth="1"/>
    <col min="63" max="70" width="15.140625" style="124" hidden="1" customWidth="1"/>
    <col min="71" max="71" width="36" style="124" customWidth="1"/>
    <col min="72" max="72" width="48.42578125" style="124" customWidth="1"/>
    <col min="73" max="76" width="79.85546875" style="126" hidden="1" customWidth="1"/>
    <col min="77" max="77" width="67.5703125" style="124" hidden="1" customWidth="1"/>
    <col min="78" max="79" width="79.85546875" style="126" hidden="1" customWidth="1"/>
    <col min="80" max="81" width="79.85546875" style="126" customWidth="1"/>
    <col min="82" max="82" width="67.5703125" style="124" customWidth="1"/>
    <col min="83" max="84" width="11.42578125" style="124"/>
    <col min="85" max="85" width="11.42578125" style="129"/>
    <col min="86" max="86" width="12.7109375" style="129" bestFit="1" customWidth="1"/>
    <col min="87" max="87" width="11.42578125" style="129"/>
    <col min="88" max="93" width="11.42578125" style="129" customWidth="1"/>
    <col min="94" max="95" width="11.42578125" style="124" customWidth="1"/>
    <col min="96" max="281" width="11.42578125" style="124"/>
    <col min="282" max="283" width="0" style="124" hidden="1" customWidth="1"/>
    <col min="284" max="284" width="2" style="124" customWidth="1"/>
    <col min="285" max="285" width="1.85546875" style="124" customWidth="1"/>
    <col min="286" max="286" width="28.140625" style="124" customWidth="1"/>
    <col min="287" max="288" width="52.28515625" style="124" customWidth="1"/>
    <col min="289" max="290" width="29" style="124" customWidth="1"/>
    <col min="291" max="291" width="87" style="124" customWidth="1"/>
    <col min="292" max="292" width="64.85546875" style="124" customWidth="1"/>
    <col min="293" max="293" width="47" style="124" customWidth="1"/>
    <col min="294" max="294" width="30.7109375" style="124" customWidth="1"/>
    <col min="295" max="295" width="30.140625" style="124" customWidth="1"/>
    <col min="296" max="296" width="29.85546875" style="124" customWidth="1"/>
    <col min="297" max="297" width="23.28515625" style="124" customWidth="1"/>
    <col min="298" max="298" width="31.42578125" style="124" customWidth="1"/>
    <col min="299" max="299" width="28.42578125" style="124" customWidth="1"/>
    <col min="300" max="300" width="33.7109375" style="124" customWidth="1"/>
    <col min="301" max="301" width="22.5703125" style="124" customWidth="1"/>
    <col min="302" max="302" width="17.5703125" style="124" customWidth="1"/>
    <col min="303" max="303" width="22.7109375" style="124" customWidth="1"/>
    <col min="304" max="304" width="21.42578125" style="124" customWidth="1"/>
    <col min="305" max="305" width="22" style="124" customWidth="1"/>
    <col min="306" max="306" width="20.28515625" style="124" customWidth="1"/>
    <col min="307" max="307" width="33.42578125" style="124" customWidth="1"/>
    <col min="308" max="308" width="25.42578125" style="124" customWidth="1"/>
    <col min="309" max="309" width="23" style="124" customWidth="1"/>
    <col min="310" max="310" width="18.28515625" style="124" customWidth="1"/>
    <col min="311" max="311" width="21.5703125" style="124" customWidth="1"/>
    <col min="312" max="312" width="15" style="124" customWidth="1"/>
    <col min="313" max="313" width="24.5703125" style="124" customWidth="1"/>
    <col min="314" max="314" width="15.5703125" style="124" customWidth="1"/>
    <col min="315" max="315" width="24.42578125" style="124" customWidth="1"/>
    <col min="316" max="316" width="17.5703125" style="124" customWidth="1"/>
    <col min="317" max="317" width="22.28515625" style="124" customWidth="1"/>
    <col min="318" max="318" width="26.7109375" style="124" customWidth="1"/>
    <col min="319" max="319" width="23.5703125" style="124" customWidth="1"/>
    <col min="320" max="320" width="22.7109375" style="124" customWidth="1"/>
    <col min="321" max="321" width="26.140625" style="124" customWidth="1"/>
    <col min="322" max="323" width="22.5703125" style="124" customWidth="1"/>
    <col min="324" max="324" width="26.5703125" style="124" customWidth="1"/>
    <col min="325" max="327" width="48.42578125" style="124" customWidth="1"/>
    <col min="328" max="336" width="79.85546875" style="124" customWidth="1"/>
    <col min="337" max="341" width="11.42578125" style="124"/>
    <col min="342" max="342" width="12.7109375" style="124" bestFit="1" customWidth="1"/>
    <col min="343" max="343" width="11.42578125" style="124"/>
    <col min="344" max="350" width="11.42578125" style="124" customWidth="1"/>
    <col min="351" max="351" width="0" style="124" hidden="1" customWidth="1"/>
    <col min="352" max="537" width="11.42578125" style="124"/>
    <col min="538" max="539" width="0" style="124" hidden="1" customWidth="1"/>
    <col min="540" max="540" width="2" style="124" customWidth="1"/>
    <col min="541" max="541" width="1.85546875" style="124" customWidth="1"/>
    <col min="542" max="542" width="28.140625" style="124" customWidth="1"/>
    <col min="543" max="544" width="52.28515625" style="124" customWidth="1"/>
    <col min="545" max="546" width="29" style="124" customWidth="1"/>
    <col min="547" max="547" width="87" style="124" customWidth="1"/>
    <col min="548" max="548" width="64.85546875" style="124" customWidth="1"/>
    <col min="549" max="549" width="47" style="124" customWidth="1"/>
    <col min="550" max="550" width="30.7109375" style="124" customWidth="1"/>
    <col min="551" max="551" width="30.140625" style="124" customWidth="1"/>
    <col min="552" max="552" width="29.85546875" style="124" customWidth="1"/>
    <col min="553" max="553" width="23.28515625" style="124" customWidth="1"/>
    <col min="554" max="554" width="31.42578125" style="124" customWidth="1"/>
    <col min="555" max="555" width="28.42578125" style="124" customWidth="1"/>
    <col min="556" max="556" width="33.7109375" style="124" customWidth="1"/>
    <col min="557" max="557" width="22.5703125" style="124" customWidth="1"/>
    <col min="558" max="558" width="17.5703125" style="124" customWidth="1"/>
    <col min="559" max="559" width="22.7109375" style="124" customWidth="1"/>
    <col min="560" max="560" width="21.42578125" style="124" customWidth="1"/>
    <col min="561" max="561" width="22" style="124" customWidth="1"/>
    <col min="562" max="562" width="20.28515625" style="124" customWidth="1"/>
    <col min="563" max="563" width="33.42578125" style="124" customWidth="1"/>
    <col min="564" max="564" width="25.42578125" style="124" customWidth="1"/>
    <col min="565" max="565" width="23" style="124" customWidth="1"/>
    <col min="566" max="566" width="18.28515625" style="124" customWidth="1"/>
    <col min="567" max="567" width="21.5703125" style="124" customWidth="1"/>
    <col min="568" max="568" width="15" style="124" customWidth="1"/>
    <col min="569" max="569" width="24.5703125" style="124" customWidth="1"/>
    <col min="570" max="570" width="15.5703125" style="124" customWidth="1"/>
    <col min="571" max="571" width="24.42578125" style="124" customWidth="1"/>
    <col min="572" max="572" width="17.5703125" style="124" customWidth="1"/>
    <col min="573" max="573" width="22.28515625" style="124" customWidth="1"/>
    <col min="574" max="574" width="26.7109375" style="124" customWidth="1"/>
    <col min="575" max="575" width="23.5703125" style="124" customWidth="1"/>
    <col min="576" max="576" width="22.7109375" style="124" customWidth="1"/>
    <col min="577" max="577" width="26.140625" style="124" customWidth="1"/>
    <col min="578" max="579" width="22.5703125" style="124" customWidth="1"/>
    <col min="580" max="580" width="26.5703125" style="124" customWidth="1"/>
    <col min="581" max="583" width="48.42578125" style="124" customWidth="1"/>
    <col min="584" max="592" width="79.85546875" style="124" customWidth="1"/>
    <col min="593" max="597" width="11.42578125" style="124"/>
    <col min="598" max="598" width="12.7109375" style="124" bestFit="1" customWidth="1"/>
    <col min="599" max="599" width="11.42578125" style="124"/>
    <col min="600" max="606" width="11.42578125" style="124" customWidth="1"/>
    <col min="607" max="607" width="0" style="124" hidden="1" customWidth="1"/>
    <col min="608" max="793" width="11.42578125" style="124"/>
    <col min="794" max="795" width="0" style="124" hidden="1" customWidth="1"/>
    <col min="796" max="796" width="2" style="124" customWidth="1"/>
    <col min="797" max="797" width="1.85546875" style="124" customWidth="1"/>
    <col min="798" max="798" width="28.140625" style="124" customWidth="1"/>
    <col min="799" max="800" width="52.28515625" style="124" customWidth="1"/>
    <col min="801" max="802" width="29" style="124" customWidth="1"/>
    <col min="803" max="803" width="87" style="124" customWidth="1"/>
    <col min="804" max="804" width="64.85546875" style="124" customWidth="1"/>
    <col min="805" max="805" width="47" style="124" customWidth="1"/>
    <col min="806" max="806" width="30.7109375" style="124" customWidth="1"/>
    <col min="807" max="807" width="30.140625" style="124" customWidth="1"/>
    <col min="808" max="808" width="29.85546875" style="124" customWidth="1"/>
    <col min="809" max="809" width="23.28515625" style="124" customWidth="1"/>
    <col min="810" max="810" width="31.42578125" style="124" customWidth="1"/>
    <col min="811" max="811" width="28.42578125" style="124" customWidth="1"/>
    <col min="812" max="812" width="33.7109375" style="124" customWidth="1"/>
    <col min="813" max="813" width="22.5703125" style="124" customWidth="1"/>
    <col min="814" max="814" width="17.5703125" style="124" customWidth="1"/>
    <col min="815" max="815" width="22.7109375" style="124" customWidth="1"/>
    <col min="816" max="816" width="21.42578125" style="124" customWidth="1"/>
    <col min="817" max="817" width="22" style="124" customWidth="1"/>
    <col min="818" max="818" width="20.28515625" style="124" customWidth="1"/>
    <col min="819" max="819" width="33.42578125" style="124" customWidth="1"/>
    <col min="820" max="820" width="25.42578125" style="124" customWidth="1"/>
    <col min="821" max="821" width="23" style="124" customWidth="1"/>
    <col min="822" max="822" width="18.28515625" style="124" customWidth="1"/>
    <col min="823" max="823" width="21.5703125" style="124" customWidth="1"/>
    <col min="824" max="824" width="15" style="124" customWidth="1"/>
    <col min="825" max="825" width="24.5703125" style="124" customWidth="1"/>
    <col min="826" max="826" width="15.5703125" style="124" customWidth="1"/>
    <col min="827" max="827" width="24.42578125" style="124" customWidth="1"/>
    <col min="828" max="828" width="17.5703125" style="124" customWidth="1"/>
    <col min="829" max="829" width="22.28515625" style="124" customWidth="1"/>
    <col min="830" max="830" width="26.7109375" style="124" customWidth="1"/>
    <col min="831" max="831" width="23.5703125" style="124" customWidth="1"/>
    <col min="832" max="832" width="22.7109375" style="124" customWidth="1"/>
    <col min="833" max="833" width="26.140625" style="124" customWidth="1"/>
    <col min="834" max="835" width="22.5703125" style="124" customWidth="1"/>
    <col min="836" max="836" width="26.5703125" style="124" customWidth="1"/>
    <col min="837" max="839" width="48.42578125" style="124" customWidth="1"/>
    <col min="840" max="848" width="79.85546875" style="124" customWidth="1"/>
    <col min="849" max="853" width="11.42578125" style="124"/>
    <col min="854" max="854" width="12.7109375" style="124" bestFit="1" customWidth="1"/>
    <col min="855" max="855" width="11.42578125" style="124"/>
    <col min="856" max="862" width="11.42578125" style="124" customWidth="1"/>
    <col min="863" max="863" width="0" style="124" hidden="1" customWidth="1"/>
    <col min="864" max="1049" width="11.42578125" style="124"/>
    <col min="1050" max="1051" width="0" style="124" hidden="1" customWidth="1"/>
    <col min="1052" max="1052" width="2" style="124" customWidth="1"/>
    <col min="1053" max="1053" width="1.85546875" style="124" customWidth="1"/>
    <col min="1054" max="1054" width="28.140625" style="124" customWidth="1"/>
    <col min="1055" max="1056" width="52.28515625" style="124" customWidth="1"/>
    <col min="1057" max="1058" width="29" style="124" customWidth="1"/>
    <col min="1059" max="1059" width="87" style="124" customWidth="1"/>
    <col min="1060" max="1060" width="64.85546875" style="124" customWidth="1"/>
    <col min="1061" max="1061" width="47" style="124" customWidth="1"/>
    <col min="1062" max="1062" width="30.7109375" style="124" customWidth="1"/>
    <col min="1063" max="1063" width="30.140625" style="124" customWidth="1"/>
    <col min="1064" max="1064" width="29.85546875" style="124" customWidth="1"/>
    <col min="1065" max="1065" width="23.28515625" style="124" customWidth="1"/>
    <col min="1066" max="1066" width="31.42578125" style="124" customWidth="1"/>
    <col min="1067" max="1067" width="28.42578125" style="124" customWidth="1"/>
    <col min="1068" max="1068" width="33.7109375" style="124" customWidth="1"/>
    <col min="1069" max="1069" width="22.5703125" style="124" customWidth="1"/>
    <col min="1070" max="1070" width="17.5703125" style="124" customWidth="1"/>
    <col min="1071" max="1071" width="22.7109375" style="124" customWidth="1"/>
    <col min="1072" max="1072" width="21.42578125" style="124" customWidth="1"/>
    <col min="1073" max="1073" width="22" style="124" customWidth="1"/>
    <col min="1074" max="1074" width="20.28515625" style="124" customWidth="1"/>
    <col min="1075" max="1075" width="33.42578125" style="124" customWidth="1"/>
    <col min="1076" max="1076" width="25.42578125" style="124" customWidth="1"/>
    <col min="1077" max="1077" width="23" style="124" customWidth="1"/>
    <col min="1078" max="1078" width="18.28515625" style="124" customWidth="1"/>
    <col min="1079" max="1079" width="21.5703125" style="124" customWidth="1"/>
    <col min="1080" max="1080" width="15" style="124" customWidth="1"/>
    <col min="1081" max="1081" width="24.5703125" style="124" customWidth="1"/>
    <col min="1082" max="1082" width="15.5703125" style="124" customWidth="1"/>
    <col min="1083" max="1083" width="24.42578125" style="124" customWidth="1"/>
    <col min="1084" max="1084" width="17.5703125" style="124" customWidth="1"/>
    <col min="1085" max="1085" width="22.28515625" style="124" customWidth="1"/>
    <col min="1086" max="1086" width="26.7109375" style="124" customWidth="1"/>
    <col min="1087" max="1087" width="23.5703125" style="124" customWidth="1"/>
    <col min="1088" max="1088" width="22.7109375" style="124" customWidth="1"/>
    <col min="1089" max="1089" width="26.140625" style="124" customWidth="1"/>
    <col min="1090" max="1091" width="22.5703125" style="124" customWidth="1"/>
    <col min="1092" max="1092" width="26.5703125" style="124" customWidth="1"/>
    <col min="1093" max="1095" width="48.42578125" style="124" customWidth="1"/>
    <col min="1096" max="1104" width="79.85546875" style="124" customWidth="1"/>
    <col min="1105" max="1109" width="11.42578125" style="124"/>
    <col min="1110" max="1110" width="12.7109375" style="124" bestFit="1" customWidth="1"/>
    <col min="1111" max="1111" width="11.42578125" style="124"/>
    <col min="1112" max="1118" width="11.42578125" style="124" customWidth="1"/>
    <col min="1119" max="1119" width="0" style="124" hidden="1" customWidth="1"/>
    <col min="1120" max="1305" width="11.42578125" style="124"/>
    <col min="1306" max="1307" width="0" style="124" hidden="1" customWidth="1"/>
    <col min="1308" max="1308" width="2" style="124" customWidth="1"/>
    <col min="1309" max="1309" width="1.85546875" style="124" customWidth="1"/>
    <col min="1310" max="1310" width="28.140625" style="124" customWidth="1"/>
    <col min="1311" max="1312" width="52.28515625" style="124" customWidth="1"/>
    <col min="1313" max="1314" width="29" style="124" customWidth="1"/>
    <col min="1315" max="1315" width="87" style="124" customWidth="1"/>
    <col min="1316" max="1316" width="64.85546875" style="124" customWidth="1"/>
    <col min="1317" max="1317" width="47" style="124" customWidth="1"/>
    <col min="1318" max="1318" width="30.7109375" style="124" customWidth="1"/>
    <col min="1319" max="1319" width="30.140625" style="124" customWidth="1"/>
    <col min="1320" max="1320" width="29.85546875" style="124" customWidth="1"/>
    <col min="1321" max="1321" width="23.28515625" style="124" customWidth="1"/>
    <col min="1322" max="1322" width="31.42578125" style="124" customWidth="1"/>
    <col min="1323" max="1323" width="28.42578125" style="124" customWidth="1"/>
    <col min="1324" max="1324" width="33.7109375" style="124" customWidth="1"/>
    <col min="1325" max="1325" width="22.5703125" style="124" customWidth="1"/>
    <col min="1326" max="1326" width="17.5703125" style="124" customWidth="1"/>
    <col min="1327" max="1327" width="22.7109375" style="124" customWidth="1"/>
    <col min="1328" max="1328" width="21.42578125" style="124" customWidth="1"/>
    <col min="1329" max="1329" width="22" style="124" customWidth="1"/>
    <col min="1330" max="1330" width="20.28515625" style="124" customWidth="1"/>
    <col min="1331" max="1331" width="33.42578125" style="124" customWidth="1"/>
    <col min="1332" max="1332" width="25.42578125" style="124" customWidth="1"/>
    <col min="1333" max="1333" width="23" style="124" customWidth="1"/>
    <col min="1334" max="1334" width="18.28515625" style="124" customWidth="1"/>
    <col min="1335" max="1335" width="21.5703125" style="124" customWidth="1"/>
    <col min="1336" max="1336" width="15" style="124" customWidth="1"/>
    <col min="1337" max="1337" width="24.5703125" style="124" customWidth="1"/>
    <col min="1338" max="1338" width="15.5703125" style="124" customWidth="1"/>
    <col min="1339" max="1339" width="24.42578125" style="124" customWidth="1"/>
    <col min="1340" max="1340" width="17.5703125" style="124" customWidth="1"/>
    <col min="1341" max="1341" width="22.28515625" style="124" customWidth="1"/>
    <col min="1342" max="1342" width="26.7109375" style="124" customWidth="1"/>
    <col min="1343" max="1343" width="23.5703125" style="124" customWidth="1"/>
    <col min="1344" max="1344" width="22.7109375" style="124" customWidth="1"/>
    <col min="1345" max="1345" width="26.140625" style="124" customWidth="1"/>
    <col min="1346" max="1347" width="22.5703125" style="124" customWidth="1"/>
    <col min="1348" max="1348" width="26.5703125" style="124" customWidth="1"/>
    <col min="1349" max="1351" width="48.42578125" style="124" customWidth="1"/>
    <col min="1352" max="1360" width="79.85546875" style="124" customWidth="1"/>
    <col min="1361" max="1365" width="11.42578125" style="124"/>
    <col min="1366" max="1366" width="12.7109375" style="124" bestFit="1" customWidth="1"/>
    <col min="1367" max="1367" width="11.42578125" style="124"/>
    <col min="1368" max="1374" width="11.42578125" style="124" customWidth="1"/>
    <col min="1375" max="1375" width="0" style="124" hidden="1" customWidth="1"/>
    <col min="1376" max="1561" width="11.42578125" style="124"/>
    <col min="1562" max="1563" width="0" style="124" hidden="1" customWidth="1"/>
    <col min="1564" max="1564" width="2" style="124" customWidth="1"/>
    <col min="1565" max="1565" width="1.85546875" style="124" customWidth="1"/>
    <col min="1566" max="1566" width="28.140625" style="124" customWidth="1"/>
    <col min="1567" max="1568" width="52.28515625" style="124" customWidth="1"/>
    <col min="1569" max="1570" width="29" style="124" customWidth="1"/>
    <col min="1571" max="1571" width="87" style="124" customWidth="1"/>
    <col min="1572" max="1572" width="64.85546875" style="124" customWidth="1"/>
    <col min="1573" max="1573" width="47" style="124" customWidth="1"/>
    <col min="1574" max="1574" width="30.7109375" style="124" customWidth="1"/>
    <col min="1575" max="1575" width="30.140625" style="124" customWidth="1"/>
    <col min="1576" max="1576" width="29.85546875" style="124" customWidth="1"/>
    <col min="1577" max="1577" width="23.28515625" style="124" customWidth="1"/>
    <col min="1578" max="1578" width="31.42578125" style="124" customWidth="1"/>
    <col min="1579" max="1579" width="28.42578125" style="124" customWidth="1"/>
    <col min="1580" max="1580" width="33.7109375" style="124" customWidth="1"/>
    <col min="1581" max="1581" width="22.5703125" style="124" customWidth="1"/>
    <col min="1582" max="1582" width="17.5703125" style="124" customWidth="1"/>
    <col min="1583" max="1583" width="22.7109375" style="124" customWidth="1"/>
    <col min="1584" max="1584" width="21.42578125" style="124" customWidth="1"/>
    <col min="1585" max="1585" width="22" style="124" customWidth="1"/>
    <col min="1586" max="1586" width="20.28515625" style="124" customWidth="1"/>
    <col min="1587" max="1587" width="33.42578125" style="124" customWidth="1"/>
    <col min="1588" max="1588" width="25.42578125" style="124" customWidth="1"/>
    <col min="1589" max="1589" width="23" style="124" customWidth="1"/>
    <col min="1590" max="1590" width="18.28515625" style="124" customWidth="1"/>
    <col min="1591" max="1591" width="21.5703125" style="124" customWidth="1"/>
    <col min="1592" max="1592" width="15" style="124" customWidth="1"/>
    <col min="1593" max="1593" width="24.5703125" style="124" customWidth="1"/>
    <col min="1594" max="1594" width="15.5703125" style="124" customWidth="1"/>
    <col min="1595" max="1595" width="24.42578125" style="124" customWidth="1"/>
    <col min="1596" max="1596" width="17.5703125" style="124" customWidth="1"/>
    <col min="1597" max="1597" width="22.28515625" style="124" customWidth="1"/>
    <col min="1598" max="1598" width="26.7109375" style="124" customWidth="1"/>
    <col min="1599" max="1599" width="23.5703125" style="124" customWidth="1"/>
    <col min="1600" max="1600" width="22.7109375" style="124" customWidth="1"/>
    <col min="1601" max="1601" width="26.140625" style="124" customWidth="1"/>
    <col min="1602" max="1603" width="22.5703125" style="124" customWidth="1"/>
    <col min="1604" max="1604" width="26.5703125" style="124" customWidth="1"/>
    <col min="1605" max="1607" width="48.42578125" style="124" customWidth="1"/>
    <col min="1608" max="1616" width="79.85546875" style="124" customWidth="1"/>
    <col min="1617" max="1621" width="11.42578125" style="124"/>
    <col min="1622" max="1622" width="12.7109375" style="124" bestFit="1" customWidth="1"/>
    <col min="1623" max="1623" width="11.42578125" style="124"/>
    <col min="1624" max="1630" width="11.42578125" style="124" customWidth="1"/>
    <col min="1631" max="1631" width="0" style="124" hidden="1" customWidth="1"/>
    <col min="1632" max="1817" width="11.42578125" style="124"/>
    <col min="1818" max="1819" width="0" style="124" hidden="1" customWidth="1"/>
    <col min="1820" max="1820" width="2" style="124" customWidth="1"/>
    <col min="1821" max="1821" width="1.85546875" style="124" customWidth="1"/>
    <col min="1822" max="1822" width="28.140625" style="124" customWidth="1"/>
    <col min="1823" max="1824" width="52.28515625" style="124" customWidth="1"/>
    <col min="1825" max="1826" width="29" style="124" customWidth="1"/>
    <col min="1827" max="1827" width="87" style="124" customWidth="1"/>
    <col min="1828" max="1828" width="64.85546875" style="124" customWidth="1"/>
    <col min="1829" max="1829" width="47" style="124" customWidth="1"/>
    <col min="1830" max="1830" width="30.7109375" style="124" customWidth="1"/>
    <col min="1831" max="1831" width="30.140625" style="124" customWidth="1"/>
    <col min="1832" max="1832" width="29.85546875" style="124" customWidth="1"/>
    <col min="1833" max="1833" width="23.28515625" style="124" customWidth="1"/>
    <col min="1834" max="1834" width="31.42578125" style="124" customWidth="1"/>
    <col min="1835" max="1835" width="28.42578125" style="124" customWidth="1"/>
    <col min="1836" max="1836" width="33.7109375" style="124" customWidth="1"/>
    <col min="1837" max="1837" width="22.5703125" style="124" customWidth="1"/>
    <col min="1838" max="1838" width="17.5703125" style="124" customWidth="1"/>
    <col min="1839" max="1839" width="22.7109375" style="124" customWidth="1"/>
    <col min="1840" max="1840" width="21.42578125" style="124" customWidth="1"/>
    <col min="1841" max="1841" width="22" style="124" customWidth="1"/>
    <col min="1842" max="1842" width="20.28515625" style="124" customWidth="1"/>
    <col min="1843" max="1843" width="33.42578125" style="124" customWidth="1"/>
    <col min="1844" max="1844" width="25.42578125" style="124" customWidth="1"/>
    <col min="1845" max="1845" width="23" style="124" customWidth="1"/>
    <col min="1846" max="1846" width="18.28515625" style="124" customWidth="1"/>
    <col min="1847" max="1847" width="21.5703125" style="124" customWidth="1"/>
    <col min="1848" max="1848" width="15" style="124" customWidth="1"/>
    <col min="1849" max="1849" width="24.5703125" style="124" customWidth="1"/>
    <col min="1850" max="1850" width="15.5703125" style="124" customWidth="1"/>
    <col min="1851" max="1851" width="24.42578125" style="124" customWidth="1"/>
    <col min="1852" max="1852" width="17.5703125" style="124" customWidth="1"/>
    <col min="1853" max="1853" width="22.28515625" style="124" customWidth="1"/>
    <col min="1854" max="1854" width="26.7109375" style="124" customWidth="1"/>
    <col min="1855" max="1855" width="23.5703125" style="124" customWidth="1"/>
    <col min="1856" max="1856" width="22.7109375" style="124" customWidth="1"/>
    <col min="1857" max="1857" width="26.140625" style="124" customWidth="1"/>
    <col min="1858" max="1859" width="22.5703125" style="124" customWidth="1"/>
    <col min="1860" max="1860" width="26.5703125" style="124" customWidth="1"/>
    <col min="1861" max="1863" width="48.42578125" style="124" customWidth="1"/>
    <col min="1864" max="1872" width="79.85546875" style="124" customWidth="1"/>
    <col min="1873" max="1877" width="11.42578125" style="124"/>
    <col min="1878" max="1878" width="12.7109375" style="124" bestFit="1" customWidth="1"/>
    <col min="1879" max="1879" width="11.42578125" style="124"/>
    <col min="1880" max="1886" width="11.42578125" style="124" customWidth="1"/>
    <col min="1887" max="1887" width="0" style="124" hidden="1" customWidth="1"/>
    <col min="1888" max="2073" width="11.42578125" style="124"/>
    <col min="2074" max="2075" width="0" style="124" hidden="1" customWidth="1"/>
    <col min="2076" max="2076" width="2" style="124" customWidth="1"/>
    <col min="2077" max="2077" width="1.85546875" style="124" customWidth="1"/>
    <col min="2078" max="2078" width="28.140625" style="124" customWidth="1"/>
    <col min="2079" max="2080" width="52.28515625" style="124" customWidth="1"/>
    <col min="2081" max="2082" width="29" style="124" customWidth="1"/>
    <col min="2083" max="2083" width="87" style="124" customWidth="1"/>
    <col min="2084" max="2084" width="64.85546875" style="124" customWidth="1"/>
    <col min="2085" max="2085" width="47" style="124" customWidth="1"/>
    <col min="2086" max="2086" width="30.7109375" style="124" customWidth="1"/>
    <col min="2087" max="2087" width="30.140625" style="124" customWidth="1"/>
    <col min="2088" max="2088" width="29.85546875" style="124" customWidth="1"/>
    <col min="2089" max="2089" width="23.28515625" style="124" customWidth="1"/>
    <col min="2090" max="2090" width="31.42578125" style="124" customWidth="1"/>
    <col min="2091" max="2091" width="28.42578125" style="124" customWidth="1"/>
    <col min="2092" max="2092" width="33.7109375" style="124" customWidth="1"/>
    <col min="2093" max="2093" width="22.5703125" style="124" customWidth="1"/>
    <col min="2094" max="2094" width="17.5703125" style="124" customWidth="1"/>
    <col min="2095" max="2095" width="22.7109375" style="124" customWidth="1"/>
    <col min="2096" max="2096" width="21.42578125" style="124" customWidth="1"/>
    <col min="2097" max="2097" width="22" style="124" customWidth="1"/>
    <col min="2098" max="2098" width="20.28515625" style="124" customWidth="1"/>
    <col min="2099" max="2099" width="33.42578125" style="124" customWidth="1"/>
    <col min="2100" max="2100" width="25.42578125" style="124" customWidth="1"/>
    <col min="2101" max="2101" width="23" style="124" customWidth="1"/>
    <col min="2102" max="2102" width="18.28515625" style="124" customWidth="1"/>
    <col min="2103" max="2103" width="21.5703125" style="124" customWidth="1"/>
    <col min="2104" max="2104" width="15" style="124" customWidth="1"/>
    <col min="2105" max="2105" width="24.5703125" style="124" customWidth="1"/>
    <col min="2106" max="2106" width="15.5703125" style="124" customWidth="1"/>
    <col min="2107" max="2107" width="24.42578125" style="124" customWidth="1"/>
    <col min="2108" max="2108" width="17.5703125" style="124" customWidth="1"/>
    <col min="2109" max="2109" width="22.28515625" style="124" customWidth="1"/>
    <col min="2110" max="2110" width="26.7109375" style="124" customWidth="1"/>
    <col min="2111" max="2111" width="23.5703125" style="124" customWidth="1"/>
    <col min="2112" max="2112" width="22.7109375" style="124" customWidth="1"/>
    <col min="2113" max="2113" width="26.140625" style="124" customWidth="1"/>
    <col min="2114" max="2115" width="22.5703125" style="124" customWidth="1"/>
    <col min="2116" max="2116" width="26.5703125" style="124" customWidth="1"/>
    <col min="2117" max="2119" width="48.42578125" style="124" customWidth="1"/>
    <col min="2120" max="2128" width="79.85546875" style="124" customWidth="1"/>
    <col min="2129" max="2133" width="11.42578125" style="124"/>
    <col min="2134" max="2134" width="12.7109375" style="124" bestFit="1" customWidth="1"/>
    <col min="2135" max="2135" width="11.42578125" style="124"/>
    <col min="2136" max="2142" width="11.42578125" style="124" customWidth="1"/>
    <col min="2143" max="2143" width="0" style="124" hidden="1" customWidth="1"/>
    <col min="2144" max="2329" width="11.42578125" style="124"/>
    <col min="2330" max="2331" width="0" style="124" hidden="1" customWidth="1"/>
    <col min="2332" max="2332" width="2" style="124" customWidth="1"/>
    <col min="2333" max="2333" width="1.85546875" style="124" customWidth="1"/>
    <col min="2334" max="2334" width="28.140625" style="124" customWidth="1"/>
    <col min="2335" max="2336" width="52.28515625" style="124" customWidth="1"/>
    <col min="2337" max="2338" width="29" style="124" customWidth="1"/>
    <col min="2339" max="2339" width="87" style="124" customWidth="1"/>
    <col min="2340" max="2340" width="64.85546875" style="124" customWidth="1"/>
    <col min="2341" max="2341" width="47" style="124" customWidth="1"/>
    <col min="2342" max="2342" width="30.7109375" style="124" customWidth="1"/>
    <col min="2343" max="2343" width="30.140625" style="124" customWidth="1"/>
    <col min="2344" max="2344" width="29.85546875" style="124" customWidth="1"/>
    <col min="2345" max="2345" width="23.28515625" style="124" customWidth="1"/>
    <col min="2346" max="2346" width="31.42578125" style="124" customWidth="1"/>
    <col min="2347" max="2347" width="28.42578125" style="124" customWidth="1"/>
    <col min="2348" max="2348" width="33.7109375" style="124" customWidth="1"/>
    <col min="2349" max="2349" width="22.5703125" style="124" customWidth="1"/>
    <col min="2350" max="2350" width="17.5703125" style="124" customWidth="1"/>
    <col min="2351" max="2351" width="22.7109375" style="124" customWidth="1"/>
    <col min="2352" max="2352" width="21.42578125" style="124" customWidth="1"/>
    <col min="2353" max="2353" width="22" style="124" customWidth="1"/>
    <col min="2354" max="2354" width="20.28515625" style="124" customWidth="1"/>
    <col min="2355" max="2355" width="33.42578125" style="124" customWidth="1"/>
    <col min="2356" max="2356" width="25.42578125" style="124" customWidth="1"/>
    <col min="2357" max="2357" width="23" style="124" customWidth="1"/>
    <col min="2358" max="2358" width="18.28515625" style="124" customWidth="1"/>
    <col min="2359" max="2359" width="21.5703125" style="124" customWidth="1"/>
    <col min="2360" max="2360" width="15" style="124" customWidth="1"/>
    <col min="2361" max="2361" width="24.5703125" style="124" customWidth="1"/>
    <col min="2362" max="2362" width="15.5703125" style="124" customWidth="1"/>
    <col min="2363" max="2363" width="24.42578125" style="124" customWidth="1"/>
    <col min="2364" max="2364" width="17.5703125" style="124" customWidth="1"/>
    <col min="2365" max="2365" width="22.28515625" style="124" customWidth="1"/>
    <col min="2366" max="2366" width="26.7109375" style="124" customWidth="1"/>
    <col min="2367" max="2367" width="23.5703125" style="124" customWidth="1"/>
    <col min="2368" max="2368" width="22.7109375" style="124" customWidth="1"/>
    <col min="2369" max="2369" width="26.140625" style="124" customWidth="1"/>
    <col min="2370" max="2371" width="22.5703125" style="124" customWidth="1"/>
    <col min="2372" max="2372" width="26.5703125" style="124" customWidth="1"/>
    <col min="2373" max="2375" width="48.42578125" style="124" customWidth="1"/>
    <col min="2376" max="2384" width="79.85546875" style="124" customWidth="1"/>
    <col min="2385" max="2389" width="11.42578125" style="124"/>
    <col min="2390" max="2390" width="12.7109375" style="124" bestFit="1" customWidth="1"/>
    <col min="2391" max="2391" width="11.42578125" style="124"/>
    <col min="2392" max="2398" width="11.42578125" style="124" customWidth="1"/>
    <col min="2399" max="2399" width="0" style="124" hidden="1" customWidth="1"/>
    <col min="2400" max="2585" width="11.42578125" style="124"/>
    <col min="2586" max="2587" width="0" style="124" hidden="1" customWidth="1"/>
    <col min="2588" max="2588" width="2" style="124" customWidth="1"/>
    <col min="2589" max="2589" width="1.85546875" style="124" customWidth="1"/>
    <col min="2590" max="2590" width="28.140625" style="124" customWidth="1"/>
    <col min="2591" max="2592" width="52.28515625" style="124" customWidth="1"/>
    <col min="2593" max="2594" width="29" style="124" customWidth="1"/>
    <col min="2595" max="2595" width="87" style="124" customWidth="1"/>
    <col min="2596" max="2596" width="64.85546875" style="124" customWidth="1"/>
    <col min="2597" max="2597" width="47" style="124" customWidth="1"/>
    <col min="2598" max="2598" width="30.7109375" style="124" customWidth="1"/>
    <col min="2599" max="2599" width="30.140625" style="124" customWidth="1"/>
    <col min="2600" max="2600" width="29.85546875" style="124" customWidth="1"/>
    <col min="2601" max="2601" width="23.28515625" style="124" customWidth="1"/>
    <col min="2602" max="2602" width="31.42578125" style="124" customWidth="1"/>
    <col min="2603" max="2603" width="28.42578125" style="124" customWidth="1"/>
    <col min="2604" max="2604" width="33.7109375" style="124" customWidth="1"/>
    <col min="2605" max="2605" width="22.5703125" style="124" customWidth="1"/>
    <col min="2606" max="2606" width="17.5703125" style="124" customWidth="1"/>
    <col min="2607" max="2607" width="22.7109375" style="124" customWidth="1"/>
    <col min="2608" max="2608" width="21.42578125" style="124" customWidth="1"/>
    <col min="2609" max="2609" width="22" style="124" customWidth="1"/>
    <col min="2610" max="2610" width="20.28515625" style="124" customWidth="1"/>
    <col min="2611" max="2611" width="33.42578125" style="124" customWidth="1"/>
    <col min="2612" max="2612" width="25.42578125" style="124" customWidth="1"/>
    <col min="2613" max="2613" width="23" style="124" customWidth="1"/>
    <col min="2614" max="2614" width="18.28515625" style="124" customWidth="1"/>
    <col min="2615" max="2615" width="21.5703125" style="124" customWidth="1"/>
    <col min="2616" max="2616" width="15" style="124" customWidth="1"/>
    <col min="2617" max="2617" width="24.5703125" style="124" customWidth="1"/>
    <col min="2618" max="2618" width="15.5703125" style="124" customWidth="1"/>
    <col min="2619" max="2619" width="24.42578125" style="124" customWidth="1"/>
    <col min="2620" max="2620" width="17.5703125" style="124" customWidth="1"/>
    <col min="2621" max="2621" width="22.28515625" style="124" customWidth="1"/>
    <col min="2622" max="2622" width="26.7109375" style="124" customWidth="1"/>
    <col min="2623" max="2623" width="23.5703125" style="124" customWidth="1"/>
    <col min="2624" max="2624" width="22.7109375" style="124" customWidth="1"/>
    <col min="2625" max="2625" width="26.140625" style="124" customWidth="1"/>
    <col min="2626" max="2627" width="22.5703125" style="124" customWidth="1"/>
    <col min="2628" max="2628" width="26.5703125" style="124" customWidth="1"/>
    <col min="2629" max="2631" width="48.42578125" style="124" customWidth="1"/>
    <col min="2632" max="2640" width="79.85546875" style="124" customWidth="1"/>
    <col min="2641" max="2645" width="11.42578125" style="124"/>
    <col min="2646" max="2646" width="12.7109375" style="124" bestFit="1" customWidth="1"/>
    <col min="2647" max="2647" width="11.42578125" style="124"/>
    <col min="2648" max="2654" width="11.42578125" style="124" customWidth="1"/>
    <col min="2655" max="2655" width="0" style="124" hidden="1" customWidth="1"/>
    <col min="2656" max="2841" width="11.42578125" style="124"/>
    <col min="2842" max="2843" width="0" style="124" hidden="1" customWidth="1"/>
    <col min="2844" max="2844" width="2" style="124" customWidth="1"/>
    <col min="2845" max="2845" width="1.85546875" style="124" customWidth="1"/>
    <col min="2846" max="2846" width="28.140625" style="124" customWidth="1"/>
    <col min="2847" max="2848" width="52.28515625" style="124" customWidth="1"/>
    <col min="2849" max="2850" width="29" style="124" customWidth="1"/>
    <col min="2851" max="2851" width="87" style="124" customWidth="1"/>
    <col min="2852" max="2852" width="64.85546875" style="124" customWidth="1"/>
    <col min="2853" max="2853" width="47" style="124" customWidth="1"/>
    <col min="2854" max="2854" width="30.7109375" style="124" customWidth="1"/>
    <col min="2855" max="2855" width="30.140625" style="124" customWidth="1"/>
    <col min="2856" max="2856" width="29.85546875" style="124" customWidth="1"/>
    <col min="2857" max="2857" width="23.28515625" style="124" customWidth="1"/>
    <col min="2858" max="2858" width="31.42578125" style="124" customWidth="1"/>
    <col min="2859" max="2859" width="28.42578125" style="124" customWidth="1"/>
    <col min="2860" max="2860" width="33.7109375" style="124" customWidth="1"/>
    <col min="2861" max="2861" width="22.5703125" style="124" customWidth="1"/>
    <col min="2862" max="2862" width="17.5703125" style="124" customWidth="1"/>
    <col min="2863" max="2863" width="22.7109375" style="124" customWidth="1"/>
    <col min="2864" max="2864" width="21.42578125" style="124" customWidth="1"/>
    <col min="2865" max="2865" width="22" style="124" customWidth="1"/>
    <col min="2866" max="2866" width="20.28515625" style="124" customWidth="1"/>
    <col min="2867" max="2867" width="33.42578125" style="124" customWidth="1"/>
    <col min="2868" max="2868" width="25.42578125" style="124" customWidth="1"/>
    <col min="2869" max="2869" width="23" style="124" customWidth="1"/>
    <col min="2870" max="2870" width="18.28515625" style="124" customWidth="1"/>
    <col min="2871" max="2871" width="21.5703125" style="124" customWidth="1"/>
    <col min="2872" max="2872" width="15" style="124" customWidth="1"/>
    <col min="2873" max="2873" width="24.5703125" style="124" customWidth="1"/>
    <col min="2874" max="2874" width="15.5703125" style="124" customWidth="1"/>
    <col min="2875" max="2875" width="24.42578125" style="124" customWidth="1"/>
    <col min="2876" max="2876" width="17.5703125" style="124" customWidth="1"/>
    <col min="2877" max="2877" width="22.28515625" style="124" customWidth="1"/>
    <col min="2878" max="2878" width="26.7109375" style="124" customWidth="1"/>
    <col min="2879" max="2879" width="23.5703125" style="124" customWidth="1"/>
    <col min="2880" max="2880" width="22.7109375" style="124" customWidth="1"/>
    <col min="2881" max="2881" width="26.140625" style="124" customWidth="1"/>
    <col min="2882" max="2883" width="22.5703125" style="124" customWidth="1"/>
    <col min="2884" max="2884" width="26.5703125" style="124" customWidth="1"/>
    <col min="2885" max="2887" width="48.42578125" style="124" customWidth="1"/>
    <col min="2888" max="2896" width="79.85546875" style="124" customWidth="1"/>
    <col min="2897" max="2901" width="11.42578125" style="124"/>
    <col min="2902" max="2902" width="12.7109375" style="124" bestFit="1" customWidth="1"/>
    <col min="2903" max="2903" width="11.42578125" style="124"/>
    <col min="2904" max="2910" width="11.42578125" style="124" customWidth="1"/>
    <col min="2911" max="2911" width="0" style="124" hidden="1" customWidth="1"/>
    <col min="2912" max="3097" width="11.42578125" style="124"/>
    <col min="3098" max="3099" width="0" style="124" hidden="1" customWidth="1"/>
    <col min="3100" max="3100" width="2" style="124" customWidth="1"/>
    <col min="3101" max="3101" width="1.85546875" style="124" customWidth="1"/>
    <col min="3102" max="3102" width="28.140625" style="124" customWidth="1"/>
    <col min="3103" max="3104" width="52.28515625" style="124" customWidth="1"/>
    <col min="3105" max="3106" width="29" style="124" customWidth="1"/>
    <col min="3107" max="3107" width="87" style="124" customWidth="1"/>
    <col min="3108" max="3108" width="64.85546875" style="124" customWidth="1"/>
    <col min="3109" max="3109" width="47" style="124" customWidth="1"/>
    <col min="3110" max="3110" width="30.7109375" style="124" customWidth="1"/>
    <col min="3111" max="3111" width="30.140625" style="124" customWidth="1"/>
    <col min="3112" max="3112" width="29.85546875" style="124" customWidth="1"/>
    <col min="3113" max="3113" width="23.28515625" style="124" customWidth="1"/>
    <col min="3114" max="3114" width="31.42578125" style="124" customWidth="1"/>
    <col min="3115" max="3115" width="28.42578125" style="124" customWidth="1"/>
    <col min="3116" max="3116" width="33.7109375" style="124" customWidth="1"/>
    <col min="3117" max="3117" width="22.5703125" style="124" customWidth="1"/>
    <col min="3118" max="3118" width="17.5703125" style="124" customWidth="1"/>
    <col min="3119" max="3119" width="22.7109375" style="124" customWidth="1"/>
    <col min="3120" max="3120" width="21.42578125" style="124" customWidth="1"/>
    <col min="3121" max="3121" width="22" style="124" customWidth="1"/>
    <col min="3122" max="3122" width="20.28515625" style="124" customWidth="1"/>
    <col min="3123" max="3123" width="33.42578125" style="124" customWidth="1"/>
    <col min="3124" max="3124" width="25.42578125" style="124" customWidth="1"/>
    <col min="3125" max="3125" width="23" style="124" customWidth="1"/>
    <col min="3126" max="3126" width="18.28515625" style="124" customWidth="1"/>
    <col min="3127" max="3127" width="21.5703125" style="124" customWidth="1"/>
    <col min="3128" max="3128" width="15" style="124" customWidth="1"/>
    <col min="3129" max="3129" width="24.5703125" style="124" customWidth="1"/>
    <col min="3130" max="3130" width="15.5703125" style="124" customWidth="1"/>
    <col min="3131" max="3131" width="24.42578125" style="124" customWidth="1"/>
    <col min="3132" max="3132" width="17.5703125" style="124" customWidth="1"/>
    <col min="3133" max="3133" width="22.28515625" style="124" customWidth="1"/>
    <col min="3134" max="3134" width="26.7109375" style="124" customWidth="1"/>
    <col min="3135" max="3135" width="23.5703125" style="124" customWidth="1"/>
    <col min="3136" max="3136" width="22.7109375" style="124" customWidth="1"/>
    <col min="3137" max="3137" width="26.140625" style="124" customWidth="1"/>
    <col min="3138" max="3139" width="22.5703125" style="124" customWidth="1"/>
    <col min="3140" max="3140" width="26.5703125" style="124" customWidth="1"/>
    <col min="3141" max="3143" width="48.42578125" style="124" customWidth="1"/>
    <col min="3144" max="3152" width="79.85546875" style="124" customWidth="1"/>
    <col min="3153" max="3157" width="11.42578125" style="124"/>
    <col min="3158" max="3158" width="12.7109375" style="124" bestFit="1" customWidth="1"/>
    <col min="3159" max="3159" width="11.42578125" style="124"/>
    <col min="3160" max="3166" width="11.42578125" style="124" customWidth="1"/>
    <col min="3167" max="3167" width="0" style="124" hidden="1" customWidth="1"/>
    <col min="3168" max="3353" width="11.42578125" style="124"/>
    <col min="3354" max="3355" width="0" style="124" hidden="1" customWidth="1"/>
    <col min="3356" max="3356" width="2" style="124" customWidth="1"/>
    <col min="3357" max="3357" width="1.85546875" style="124" customWidth="1"/>
    <col min="3358" max="3358" width="28.140625" style="124" customWidth="1"/>
    <col min="3359" max="3360" width="52.28515625" style="124" customWidth="1"/>
    <col min="3361" max="3362" width="29" style="124" customWidth="1"/>
    <col min="3363" max="3363" width="87" style="124" customWidth="1"/>
    <col min="3364" max="3364" width="64.85546875" style="124" customWidth="1"/>
    <col min="3365" max="3365" width="47" style="124" customWidth="1"/>
    <col min="3366" max="3366" width="30.7109375" style="124" customWidth="1"/>
    <col min="3367" max="3367" width="30.140625" style="124" customWidth="1"/>
    <col min="3368" max="3368" width="29.85546875" style="124" customWidth="1"/>
    <col min="3369" max="3369" width="23.28515625" style="124" customWidth="1"/>
    <col min="3370" max="3370" width="31.42578125" style="124" customWidth="1"/>
    <col min="3371" max="3371" width="28.42578125" style="124" customWidth="1"/>
    <col min="3372" max="3372" width="33.7109375" style="124" customWidth="1"/>
    <col min="3373" max="3373" width="22.5703125" style="124" customWidth="1"/>
    <col min="3374" max="3374" width="17.5703125" style="124" customWidth="1"/>
    <col min="3375" max="3375" width="22.7109375" style="124" customWidth="1"/>
    <col min="3376" max="3376" width="21.42578125" style="124" customWidth="1"/>
    <col min="3377" max="3377" width="22" style="124" customWidth="1"/>
    <col min="3378" max="3378" width="20.28515625" style="124" customWidth="1"/>
    <col min="3379" max="3379" width="33.42578125" style="124" customWidth="1"/>
    <col min="3380" max="3380" width="25.42578125" style="124" customWidth="1"/>
    <col min="3381" max="3381" width="23" style="124" customWidth="1"/>
    <col min="3382" max="3382" width="18.28515625" style="124" customWidth="1"/>
    <col min="3383" max="3383" width="21.5703125" style="124" customWidth="1"/>
    <col min="3384" max="3384" width="15" style="124" customWidth="1"/>
    <col min="3385" max="3385" width="24.5703125" style="124" customWidth="1"/>
    <col min="3386" max="3386" width="15.5703125" style="124" customWidth="1"/>
    <col min="3387" max="3387" width="24.42578125" style="124" customWidth="1"/>
    <col min="3388" max="3388" width="17.5703125" style="124" customWidth="1"/>
    <col min="3389" max="3389" width="22.28515625" style="124" customWidth="1"/>
    <col min="3390" max="3390" width="26.7109375" style="124" customWidth="1"/>
    <col min="3391" max="3391" width="23.5703125" style="124" customWidth="1"/>
    <col min="3392" max="3392" width="22.7109375" style="124" customWidth="1"/>
    <col min="3393" max="3393" width="26.140625" style="124" customWidth="1"/>
    <col min="3394" max="3395" width="22.5703125" style="124" customWidth="1"/>
    <col min="3396" max="3396" width="26.5703125" style="124" customWidth="1"/>
    <col min="3397" max="3399" width="48.42578125" style="124" customWidth="1"/>
    <col min="3400" max="3408" width="79.85546875" style="124" customWidth="1"/>
    <col min="3409" max="3413" width="11.42578125" style="124"/>
    <col min="3414" max="3414" width="12.7109375" style="124" bestFit="1" customWidth="1"/>
    <col min="3415" max="3415" width="11.42578125" style="124"/>
    <col min="3416" max="3422" width="11.42578125" style="124" customWidth="1"/>
    <col min="3423" max="3423" width="0" style="124" hidden="1" customWidth="1"/>
    <col min="3424" max="3609" width="11.42578125" style="124"/>
    <col min="3610" max="3611" width="0" style="124" hidden="1" customWidth="1"/>
    <col min="3612" max="3612" width="2" style="124" customWidth="1"/>
    <col min="3613" max="3613" width="1.85546875" style="124" customWidth="1"/>
    <col min="3614" max="3614" width="28.140625" style="124" customWidth="1"/>
    <col min="3615" max="3616" width="52.28515625" style="124" customWidth="1"/>
    <col min="3617" max="3618" width="29" style="124" customWidth="1"/>
    <col min="3619" max="3619" width="87" style="124" customWidth="1"/>
    <col min="3620" max="3620" width="64.85546875" style="124" customWidth="1"/>
    <col min="3621" max="3621" width="47" style="124" customWidth="1"/>
    <col min="3622" max="3622" width="30.7109375" style="124" customWidth="1"/>
    <col min="3623" max="3623" width="30.140625" style="124" customWidth="1"/>
    <col min="3624" max="3624" width="29.85546875" style="124" customWidth="1"/>
    <col min="3625" max="3625" width="23.28515625" style="124" customWidth="1"/>
    <col min="3626" max="3626" width="31.42578125" style="124" customWidth="1"/>
    <col min="3627" max="3627" width="28.42578125" style="124" customWidth="1"/>
    <col min="3628" max="3628" width="33.7109375" style="124" customWidth="1"/>
    <col min="3629" max="3629" width="22.5703125" style="124" customWidth="1"/>
    <col min="3630" max="3630" width="17.5703125" style="124" customWidth="1"/>
    <col min="3631" max="3631" width="22.7109375" style="124" customWidth="1"/>
    <col min="3632" max="3632" width="21.42578125" style="124" customWidth="1"/>
    <col min="3633" max="3633" width="22" style="124" customWidth="1"/>
    <col min="3634" max="3634" width="20.28515625" style="124" customWidth="1"/>
    <col min="3635" max="3635" width="33.42578125" style="124" customWidth="1"/>
    <col min="3636" max="3636" width="25.42578125" style="124" customWidth="1"/>
    <col min="3637" max="3637" width="23" style="124" customWidth="1"/>
    <col min="3638" max="3638" width="18.28515625" style="124" customWidth="1"/>
    <col min="3639" max="3639" width="21.5703125" style="124" customWidth="1"/>
    <col min="3640" max="3640" width="15" style="124" customWidth="1"/>
    <col min="3641" max="3641" width="24.5703125" style="124" customWidth="1"/>
    <col min="3642" max="3642" width="15.5703125" style="124" customWidth="1"/>
    <col min="3643" max="3643" width="24.42578125" style="124" customWidth="1"/>
    <col min="3644" max="3644" width="17.5703125" style="124" customWidth="1"/>
    <col min="3645" max="3645" width="22.28515625" style="124" customWidth="1"/>
    <col min="3646" max="3646" width="26.7109375" style="124" customWidth="1"/>
    <col min="3647" max="3647" width="23.5703125" style="124" customWidth="1"/>
    <col min="3648" max="3648" width="22.7109375" style="124" customWidth="1"/>
    <col min="3649" max="3649" width="26.140625" style="124" customWidth="1"/>
    <col min="3650" max="3651" width="22.5703125" style="124" customWidth="1"/>
    <col min="3652" max="3652" width="26.5703125" style="124" customWidth="1"/>
    <col min="3653" max="3655" width="48.42578125" style="124" customWidth="1"/>
    <col min="3656" max="3664" width="79.85546875" style="124" customWidth="1"/>
    <col min="3665" max="3669" width="11.42578125" style="124"/>
    <col min="3670" max="3670" width="12.7109375" style="124" bestFit="1" customWidth="1"/>
    <col min="3671" max="3671" width="11.42578125" style="124"/>
    <col min="3672" max="3678" width="11.42578125" style="124" customWidth="1"/>
    <col min="3679" max="3679" width="0" style="124" hidden="1" customWidth="1"/>
    <col min="3680" max="3865" width="11.42578125" style="124"/>
    <col min="3866" max="3867" width="0" style="124" hidden="1" customWidth="1"/>
    <col min="3868" max="3868" width="2" style="124" customWidth="1"/>
    <col min="3869" max="3869" width="1.85546875" style="124" customWidth="1"/>
    <col min="3870" max="3870" width="28.140625" style="124" customWidth="1"/>
    <col min="3871" max="3872" width="52.28515625" style="124" customWidth="1"/>
    <col min="3873" max="3874" width="29" style="124" customWidth="1"/>
    <col min="3875" max="3875" width="87" style="124" customWidth="1"/>
    <col min="3876" max="3876" width="64.85546875" style="124" customWidth="1"/>
    <col min="3877" max="3877" width="47" style="124" customWidth="1"/>
    <col min="3878" max="3878" width="30.7109375" style="124" customWidth="1"/>
    <col min="3879" max="3879" width="30.140625" style="124" customWidth="1"/>
    <col min="3880" max="3880" width="29.85546875" style="124" customWidth="1"/>
    <col min="3881" max="3881" width="23.28515625" style="124" customWidth="1"/>
    <col min="3882" max="3882" width="31.42578125" style="124" customWidth="1"/>
    <col min="3883" max="3883" width="28.42578125" style="124" customWidth="1"/>
    <col min="3884" max="3884" width="33.7109375" style="124" customWidth="1"/>
    <col min="3885" max="3885" width="22.5703125" style="124" customWidth="1"/>
    <col min="3886" max="3886" width="17.5703125" style="124" customWidth="1"/>
    <col min="3887" max="3887" width="22.7109375" style="124" customWidth="1"/>
    <col min="3888" max="3888" width="21.42578125" style="124" customWidth="1"/>
    <col min="3889" max="3889" width="22" style="124" customWidth="1"/>
    <col min="3890" max="3890" width="20.28515625" style="124" customWidth="1"/>
    <col min="3891" max="3891" width="33.42578125" style="124" customWidth="1"/>
    <col min="3892" max="3892" width="25.42578125" style="124" customWidth="1"/>
    <col min="3893" max="3893" width="23" style="124" customWidth="1"/>
    <col min="3894" max="3894" width="18.28515625" style="124" customWidth="1"/>
    <col min="3895" max="3895" width="21.5703125" style="124" customWidth="1"/>
    <col min="3896" max="3896" width="15" style="124" customWidth="1"/>
    <col min="3897" max="3897" width="24.5703125" style="124" customWidth="1"/>
    <col min="3898" max="3898" width="15.5703125" style="124" customWidth="1"/>
    <col min="3899" max="3899" width="24.42578125" style="124" customWidth="1"/>
    <col min="3900" max="3900" width="17.5703125" style="124" customWidth="1"/>
    <col min="3901" max="3901" width="22.28515625" style="124" customWidth="1"/>
    <col min="3902" max="3902" width="26.7109375" style="124" customWidth="1"/>
    <col min="3903" max="3903" width="23.5703125" style="124" customWidth="1"/>
    <col min="3904" max="3904" width="22.7109375" style="124" customWidth="1"/>
    <col min="3905" max="3905" width="26.140625" style="124" customWidth="1"/>
    <col min="3906" max="3907" width="22.5703125" style="124" customWidth="1"/>
    <col min="3908" max="3908" width="26.5703125" style="124" customWidth="1"/>
    <col min="3909" max="3911" width="48.42578125" style="124" customWidth="1"/>
    <col min="3912" max="3920" width="79.85546875" style="124" customWidth="1"/>
    <col min="3921" max="3925" width="11.42578125" style="124"/>
    <col min="3926" max="3926" width="12.7109375" style="124" bestFit="1" customWidth="1"/>
    <col min="3927" max="3927" width="11.42578125" style="124"/>
    <col min="3928" max="3934" width="11.42578125" style="124" customWidth="1"/>
    <col min="3935" max="3935" width="0" style="124" hidden="1" customWidth="1"/>
    <col min="3936" max="4121" width="11.42578125" style="124"/>
    <col min="4122" max="4123" width="0" style="124" hidden="1" customWidth="1"/>
    <col min="4124" max="4124" width="2" style="124" customWidth="1"/>
    <col min="4125" max="4125" width="1.85546875" style="124" customWidth="1"/>
    <col min="4126" max="4126" width="28.140625" style="124" customWidth="1"/>
    <col min="4127" max="4128" width="52.28515625" style="124" customWidth="1"/>
    <col min="4129" max="4130" width="29" style="124" customWidth="1"/>
    <col min="4131" max="4131" width="87" style="124" customWidth="1"/>
    <col min="4132" max="4132" width="64.85546875" style="124" customWidth="1"/>
    <col min="4133" max="4133" width="47" style="124" customWidth="1"/>
    <col min="4134" max="4134" width="30.7109375" style="124" customWidth="1"/>
    <col min="4135" max="4135" width="30.140625" style="124" customWidth="1"/>
    <col min="4136" max="4136" width="29.85546875" style="124" customWidth="1"/>
    <col min="4137" max="4137" width="23.28515625" style="124" customWidth="1"/>
    <col min="4138" max="4138" width="31.42578125" style="124" customWidth="1"/>
    <col min="4139" max="4139" width="28.42578125" style="124" customWidth="1"/>
    <col min="4140" max="4140" width="33.7109375" style="124" customWidth="1"/>
    <col min="4141" max="4141" width="22.5703125" style="124" customWidth="1"/>
    <col min="4142" max="4142" width="17.5703125" style="124" customWidth="1"/>
    <col min="4143" max="4143" width="22.7109375" style="124" customWidth="1"/>
    <col min="4144" max="4144" width="21.42578125" style="124" customWidth="1"/>
    <col min="4145" max="4145" width="22" style="124" customWidth="1"/>
    <col min="4146" max="4146" width="20.28515625" style="124" customWidth="1"/>
    <col min="4147" max="4147" width="33.42578125" style="124" customWidth="1"/>
    <col min="4148" max="4148" width="25.42578125" style="124" customWidth="1"/>
    <col min="4149" max="4149" width="23" style="124" customWidth="1"/>
    <col min="4150" max="4150" width="18.28515625" style="124" customWidth="1"/>
    <col min="4151" max="4151" width="21.5703125" style="124" customWidth="1"/>
    <col min="4152" max="4152" width="15" style="124" customWidth="1"/>
    <col min="4153" max="4153" width="24.5703125" style="124" customWidth="1"/>
    <col min="4154" max="4154" width="15.5703125" style="124" customWidth="1"/>
    <col min="4155" max="4155" width="24.42578125" style="124" customWidth="1"/>
    <col min="4156" max="4156" width="17.5703125" style="124" customWidth="1"/>
    <col min="4157" max="4157" width="22.28515625" style="124" customWidth="1"/>
    <col min="4158" max="4158" width="26.7109375" style="124" customWidth="1"/>
    <col min="4159" max="4159" width="23.5703125" style="124" customWidth="1"/>
    <col min="4160" max="4160" width="22.7109375" style="124" customWidth="1"/>
    <col min="4161" max="4161" width="26.140625" style="124" customWidth="1"/>
    <col min="4162" max="4163" width="22.5703125" style="124" customWidth="1"/>
    <col min="4164" max="4164" width="26.5703125" style="124" customWidth="1"/>
    <col min="4165" max="4167" width="48.42578125" style="124" customWidth="1"/>
    <col min="4168" max="4176" width="79.85546875" style="124" customWidth="1"/>
    <col min="4177" max="4181" width="11.42578125" style="124"/>
    <col min="4182" max="4182" width="12.7109375" style="124" bestFit="1" customWidth="1"/>
    <col min="4183" max="4183" width="11.42578125" style="124"/>
    <col min="4184" max="4190" width="11.42578125" style="124" customWidth="1"/>
    <col min="4191" max="4191" width="0" style="124" hidden="1" customWidth="1"/>
    <col min="4192" max="4377" width="11.42578125" style="124"/>
    <col min="4378" max="4379" width="0" style="124" hidden="1" customWidth="1"/>
    <col min="4380" max="4380" width="2" style="124" customWidth="1"/>
    <col min="4381" max="4381" width="1.85546875" style="124" customWidth="1"/>
    <col min="4382" max="4382" width="28.140625" style="124" customWidth="1"/>
    <col min="4383" max="4384" width="52.28515625" style="124" customWidth="1"/>
    <col min="4385" max="4386" width="29" style="124" customWidth="1"/>
    <col min="4387" max="4387" width="87" style="124" customWidth="1"/>
    <col min="4388" max="4388" width="64.85546875" style="124" customWidth="1"/>
    <col min="4389" max="4389" width="47" style="124" customWidth="1"/>
    <col min="4390" max="4390" width="30.7109375" style="124" customWidth="1"/>
    <col min="4391" max="4391" width="30.140625" style="124" customWidth="1"/>
    <col min="4392" max="4392" width="29.85546875" style="124" customWidth="1"/>
    <col min="4393" max="4393" width="23.28515625" style="124" customWidth="1"/>
    <col min="4394" max="4394" width="31.42578125" style="124" customWidth="1"/>
    <col min="4395" max="4395" width="28.42578125" style="124" customWidth="1"/>
    <col min="4396" max="4396" width="33.7109375" style="124" customWidth="1"/>
    <col min="4397" max="4397" width="22.5703125" style="124" customWidth="1"/>
    <col min="4398" max="4398" width="17.5703125" style="124" customWidth="1"/>
    <col min="4399" max="4399" width="22.7109375" style="124" customWidth="1"/>
    <col min="4400" max="4400" width="21.42578125" style="124" customWidth="1"/>
    <col min="4401" max="4401" width="22" style="124" customWidth="1"/>
    <col min="4402" max="4402" width="20.28515625" style="124" customWidth="1"/>
    <col min="4403" max="4403" width="33.42578125" style="124" customWidth="1"/>
    <col min="4404" max="4404" width="25.42578125" style="124" customWidth="1"/>
    <col min="4405" max="4405" width="23" style="124" customWidth="1"/>
    <col min="4406" max="4406" width="18.28515625" style="124" customWidth="1"/>
    <col min="4407" max="4407" width="21.5703125" style="124" customWidth="1"/>
    <col min="4408" max="4408" width="15" style="124" customWidth="1"/>
    <col min="4409" max="4409" width="24.5703125" style="124" customWidth="1"/>
    <col min="4410" max="4410" width="15.5703125" style="124" customWidth="1"/>
    <col min="4411" max="4411" width="24.42578125" style="124" customWidth="1"/>
    <col min="4412" max="4412" width="17.5703125" style="124" customWidth="1"/>
    <col min="4413" max="4413" width="22.28515625" style="124" customWidth="1"/>
    <col min="4414" max="4414" width="26.7109375" style="124" customWidth="1"/>
    <col min="4415" max="4415" width="23.5703125" style="124" customWidth="1"/>
    <col min="4416" max="4416" width="22.7109375" style="124" customWidth="1"/>
    <col min="4417" max="4417" width="26.140625" style="124" customWidth="1"/>
    <col min="4418" max="4419" width="22.5703125" style="124" customWidth="1"/>
    <col min="4420" max="4420" width="26.5703125" style="124" customWidth="1"/>
    <col min="4421" max="4423" width="48.42578125" style="124" customWidth="1"/>
    <col min="4424" max="4432" width="79.85546875" style="124" customWidth="1"/>
    <col min="4433" max="4437" width="11.42578125" style="124"/>
    <col min="4438" max="4438" width="12.7109375" style="124" bestFit="1" customWidth="1"/>
    <col min="4439" max="4439" width="11.42578125" style="124"/>
    <col min="4440" max="4446" width="11.42578125" style="124" customWidth="1"/>
    <col min="4447" max="4447" width="0" style="124" hidden="1" customWidth="1"/>
    <col min="4448" max="4633" width="11.42578125" style="124"/>
    <col min="4634" max="4635" width="0" style="124" hidden="1" customWidth="1"/>
    <col min="4636" max="4636" width="2" style="124" customWidth="1"/>
    <col min="4637" max="4637" width="1.85546875" style="124" customWidth="1"/>
    <col min="4638" max="4638" width="28.140625" style="124" customWidth="1"/>
    <col min="4639" max="4640" width="52.28515625" style="124" customWidth="1"/>
    <col min="4641" max="4642" width="29" style="124" customWidth="1"/>
    <col min="4643" max="4643" width="87" style="124" customWidth="1"/>
    <col min="4644" max="4644" width="64.85546875" style="124" customWidth="1"/>
    <col min="4645" max="4645" width="47" style="124" customWidth="1"/>
    <col min="4646" max="4646" width="30.7109375" style="124" customWidth="1"/>
    <col min="4647" max="4647" width="30.140625" style="124" customWidth="1"/>
    <col min="4648" max="4648" width="29.85546875" style="124" customWidth="1"/>
    <col min="4649" max="4649" width="23.28515625" style="124" customWidth="1"/>
    <col min="4650" max="4650" width="31.42578125" style="124" customWidth="1"/>
    <col min="4651" max="4651" width="28.42578125" style="124" customWidth="1"/>
    <col min="4652" max="4652" width="33.7109375" style="124" customWidth="1"/>
    <col min="4653" max="4653" width="22.5703125" style="124" customWidth="1"/>
    <col min="4654" max="4654" width="17.5703125" style="124" customWidth="1"/>
    <col min="4655" max="4655" width="22.7109375" style="124" customWidth="1"/>
    <col min="4656" max="4656" width="21.42578125" style="124" customWidth="1"/>
    <col min="4657" max="4657" width="22" style="124" customWidth="1"/>
    <col min="4658" max="4658" width="20.28515625" style="124" customWidth="1"/>
    <col min="4659" max="4659" width="33.42578125" style="124" customWidth="1"/>
    <col min="4660" max="4660" width="25.42578125" style="124" customWidth="1"/>
    <col min="4661" max="4661" width="23" style="124" customWidth="1"/>
    <col min="4662" max="4662" width="18.28515625" style="124" customWidth="1"/>
    <col min="4663" max="4663" width="21.5703125" style="124" customWidth="1"/>
    <col min="4664" max="4664" width="15" style="124" customWidth="1"/>
    <col min="4665" max="4665" width="24.5703125" style="124" customWidth="1"/>
    <col min="4666" max="4666" width="15.5703125" style="124" customWidth="1"/>
    <col min="4667" max="4667" width="24.42578125" style="124" customWidth="1"/>
    <col min="4668" max="4668" width="17.5703125" style="124" customWidth="1"/>
    <col min="4669" max="4669" width="22.28515625" style="124" customWidth="1"/>
    <col min="4670" max="4670" width="26.7109375" style="124" customWidth="1"/>
    <col min="4671" max="4671" width="23.5703125" style="124" customWidth="1"/>
    <col min="4672" max="4672" width="22.7109375" style="124" customWidth="1"/>
    <col min="4673" max="4673" width="26.140625" style="124" customWidth="1"/>
    <col min="4674" max="4675" width="22.5703125" style="124" customWidth="1"/>
    <col min="4676" max="4676" width="26.5703125" style="124" customWidth="1"/>
    <col min="4677" max="4679" width="48.42578125" style="124" customWidth="1"/>
    <col min="4680" max="4688" width="79.85546875" style="124" customWidth="1"/>
    <col min="4689" max="4693" width="11.42578125" style="124"/>
    <col min="4694" max="4694" width="12.7109375" style="124" bestFit="1" customWidth="1"/>
    <col min="4695" max="4695" width="11.42578125" style="124"/>
    <col min="4696" max="4702" width="11.42578125" style="124" customWidth="1"/>
    <col min="4703" max="4703" width="0" style="124" hidden="1" customWidth="1"/>
    <col min="4704" max="4889" width="11.42578125" style="124"/>
    <col min="4890" max="4891" width="0" style="124" hidden="1" customWidth="1"/>
    <col min="4892" max="4892" width="2" style="124" customWidth="1"/>
    <col min="4893" max="4893" width="1.85546875" style="124" customWidth="1"/>
    <col min="4894" max="4894" width="28.140625" style="124" customWidth="1"/>
    <col min="4895" max="4896" width="52.28515625" style="124" customWidth="1"/>
    <col min="4897" max="4898" width="29" style="124" customWidth="1"/>
    <col min="4899" max="4899" width="87" style="124" customWidth="1"/>
    <col min="4900" max="4900" width="64.85546875" style="124" customWidth="1"/>
    <col min="4901" max="4901" width="47" style="124" customWidth="1"/>
    <col min="4902" max="4902" width="30.7109375" style="124" customWidth="1"/>
    <col min="4903" max="4903" width="30.140625" style="124" customWidth="1"/>
    <col min="4904" max="4904" width="29.85546875" style="124" customWidth="1"/>
    <col min="4905" max="4905" width="23.28515625" style="124" customWidth="1"/>
    <col min="4906" max="4906" width="31.42578125" style="124" customWidth="1"/>
    <col min="4907" max="4907" width="28.42578125" style="124" customWidth="1"/>
    <col min="4908" max="4908" width="33.7109375" style="124" customWidth="1"/>
    <col min="4909" max="4909" width="22.5703125" style="124" customWidth="1"/>
    <col min="4910" max="4910" width="17.5703125" style="124" customWidth="1"/>
    <col min="4911" max="4911" width="22.7109375" style="124" customWidth="1"/>
    <col min="4912" max="4912" width="21.42578125" style="124" customWidth="1"/>
    <col min="4913" max="4913" width="22" style="124" customWidth="1"/>
    <col min="4914" max="4914" width="20.28515625" style="124" customWidth="1"/>
    <col min="4915" max="4915" width="33.42578125" style="124" customWidth="1"/>
    <col min="4916" max="4916" width="25.42578125" style="124" customWidth="1"/>
    <col min="4917" max="4917" width="23" style="124" customWidth="1"/>
    <col min="4918" max="4918" width="18.28515625" style="124" customWidth="1"/>
    <col min="4919" max="4919" width="21.5703125" style="124" customWidth="1"/>
    <col min="4920" max="4920" width="15" style="124" customWidth="1"/>
    <col min="4921" max="4921" width="24.5703125" style="124" customWidth="1"/>
    <col min="4922" max="4922" width="15.5703125" style="124" customWidth="1"/>
    <col min="4923" max="4923" width="24.42578125" style="124" customWidth="1"/>
    <col min="4924" max="4924" width="17.5703125" style="124" customWidth="1"/>
    <col min="4925" max="4925" width="22.28515625" style="124" customWidth="1"/>
    <col min="4926" max="4926" width="26.7109375" style="124" customWidth="1"/>
    <col min="4927" max="4927" width="23.5703125" style="124" customWidth="1"/>
    <col min="4928" max="4928" width="22.7109375" style="124" customWidth="1"/>
    <col min="4929" max="4929" width="26.140625" style="124" customWidth="1"/>
    <col min="4930" max="4931" width="22.5703125" style="124" customWidth="1"/>
    <col min="4932" max="4932" width="26.5703125" style="124" customWidth="1"/>
    <col min="4933" max="4935" width="48.42578125" style="124" customWidth="1"/>
    <col min="4936" max="4944" width="79.85546875" style="124" customWidth="1"/>
    <col min="4945" max="4949" width="11.42578125" style="124"/>
    <col min="4950" max="4950" width="12.7109375" style="124" bestFit="1" customWidth="1"/>
    <col min="4951" max="4951" width="11.42578125" style="124"/>
    <col min="4952" max="4958" width="11.42578125" style="124" customWidth="1"/>
    <col min="4959" max="4959" width="0" style="124" hidden="1" customWidth="1"/>
    <col min="4960" max="5145" width="11.42578125" style="124"/>
    <col min="5146" max="5147" width="0" style="124" hidden="1" customWidth="1"/>
    <col min="5148" max="5148" width="2" style="124" customWidth="1"/>
    <col min="5149" max="5149" width="1.85546875" style="124" customWidth="1"/>
    <col min="5150" max="5150" width="28.140625" style="124" customWidth="1"/>
    <col min="5151" max="5152" width="52.28515625" style="124" customWidth="1"/>
    <col min="5153" max="5154" width="29" style="124" customWidth="1"/>
    <col min="5155" max="5155" width="87" style="124" customWidth="1"/>
    <col min="5156" max="5156" width="64.85546875" style="124" customWidth="1"/>
    <col min="5157" max="5157" width="47" style="124" customWidth="1"/>
    <col min="5158" max="5158" width="30.7109375" style="124" customWidth="1"/>
    <col min="5159" max="5159" width="30.140625" style="124" customWidth="1"/>
    <col min="5160" max="5160" width="29.85546875" style="124" customWidth="1"/>
    <col min="5161" max="5161" width="23.28515625" style="124" customWidth="1"/>
    <col min="5162" max="5162" width="31.42578125" style="124" customWidth="1"/>
    <col min="5163" max="5163" width="28.42578125" style="124" customWidth="1"/>
    <col min="5164" max="5164" width="33.7109375" style="124" customWidth="1"/>
    <col min="5165" max="5165" width="22.5703125" style="124" customWidth="1"/>
    <col min="5166" max="5166" width="17.5703125" style="124" customWidth="1"/>
    <col min="5167" max="5167" width="22.7109375" style="124" customWidth="1"/>
    <col min="5168" max="5168" width="21.42578125" style="124" customWidth="1"/>
    <col min="5169" max="5169" width="22" style="124" customWidth="1"/>
    <col min="5170" max="5170" width="20.28515625" style="124" customWidth="1"/>
    <col min="5171" max="5171" width="33.42578125" style="124" customWidth="1"/>
    <col min="5172" max="5172" width="25.42578125" style="124" customWidth="1"/>
    <col min="5173" max="5173" width="23" style="124" customWidth="1"/>
    <col min="5174" max="5174" width="18.28515625" style="124" customWidth="1"/>
    <col min="5175" max="5175" width="21.5703125" style="124" customWidth="1"/>
    <col min="5176" max="5176" width="15" style="124" customWidth="1"/>
    <col min="5177" max="5177" width="24.5703125" style="124" customWidth="1"/>
    <col min="5178" max="5178" width="15.5703125" style="124" customWidth="1"/>
    <col min="5179" max="5179" width="24.42578125" style="124" customWidth="1"/>
    <col min="5180" max="5180" width="17.5703125" style="124" customWidth="1"/>
    <col min="5181" max="5181" width="22.28515625" style="124" customWidth="1"/>
    <col min="5182" max="5182" width="26.7109375" style="124" customWidth="1"/>
    <col min="5183" max="5183" width="23.5703125" style="124" customWidth="1"/>
    <col min="5184" max="5184" width="22.7109375" style="124" customWidth="1"/>
    <col min="5185" max="5185" width="26.140625" style="124" customWidth="1"/>
    <col min="5186" max="5187" width="22.5703125" style="124" customWidth="1"/>
    <col min="5188" max="5188" width="26.5703125" style="124" customWidth="1"/>
    <col min="5189" max="5191" width="48.42578125" style="124" customWidth="1"/>
    <col min="5192" max="5200" width="79.85546875" style="124" customWidth="1"/>
    <col min="5201" max="5205" width="11.42578125" style="124"/>
    <col min="5206" max="5206" width="12.7109375" style="124" bestFit="1" customWidth="1"/>
    <col min="5207" max="5207" width="11.42578125" style="124"/>
    <col min="5208" max="5214" width="11.42578125" style="124" customWidth="1"/>
    <col min="5215" max="5215" width="0" style="124" hidden="1" customWidth="1"/>
    <col min="5216" max="5401" width="11.42578125" style="124"/>
    <col min="5402" max="5403" width="0" style="124" hidden="1" customWidth="1"/>
    <col min="5404" max="5404" width="2" style="124" customWidth="1"/>
    <col min="5405" max="5405" width="1.85546875" style="124" customWidth="1"/>
    <col min="5406" max="5406" width="28.140625" style="124" customWidth="1"/>
    <col min="5407" max="5408" width="52.28515625" style="124" customWidth="1"/>
    <col min="5409" max="5410" width="29" style="124" customWidth="1"/>
    <col min="5411" max="5411" width="87" style="124" customWidth="1"/>
    <col min="5412" max="5412" width="64.85546875" style="124" customWidth="1"/>
    <col min="5413" max="5413" width="47" style="124" customWidth="1"/>
    <col min="5414" max="5414" width="30.7109375" style="124" customWidth="1"/>
    <col min="5415" max="5415" width="30.140625" style="124" customWidth="1"/>
    <col min="5416" max="5416" width="29.85546875" style="124" customWidth="1"/>
    <col min="5417" max="5417" width="23.28515625" style="124" customWidth="1"/>
    <col min="5418" max="5418" width="31.42578125" style="124" customWidth="1"/>
    <col min="5419" max="5419" width="28.42578125" style="124" customWidth="1"/>
    <col min="5420" max="5420" width="33.7109375" style="124" customWidth="1"/>
    <col min="5421" max="5421" width="22.5703125" style="124" customWidth="1"/>
    <col min="5422" max="5422" width="17.5703125" style="124" customWidth="1"/>
    <col min="5423" max="5423" width="22.7109375" style="124" customWidth="1"/>
    <col min="5424" max="5424" width="21.42578125" style="124" customWidth="1"/>
    <col min="5425" max="5425" width="22" style="124" customWidth="1"/>
    <col min="5426" max="5426" width="20.28515625" style="124" customWidth="1"/>
    <col min="5427" max="5427" width="33.42578125" style="124" customWidth="1"/>
    <col min="5428" max="5428" width="25.42578125" style="124" customWidth="1"/>
    <col min="5429" max="5429" width="23" style="124" customWidth="1"/>
    <col min="5430" max="5430" width="18.28515625" style="124" customWidth="1"/>
    <col min="5431" max="5431" width="21.5703125" style="124" customWidth="1"/>
    <col min="5432" max="5432" width="15" style="124" customWidth="1"/>
    <col min="5433" max="5433" width="24.5703125" style="124" customWidth="1"/>
    <col min="5434" max="5434" width="15.5703125" style="124" customWidth="1"/>
    <col min="5435" max="5435" width="24.42578125" style="124" customWidth="1"/>
    <col min="5436" max="5436" width="17.5703125" style="124" customWidth="1"/>
    <col min="5437" max="5437" width="22.28515625" style="124" customWidth="1"/>
    <col min="5438" max="5438" width="26.7109375" style="124" customWidth="1"/>
    <col min="5439" max="5439" width="23.5703125" style="124" customWidth="1"/>
    <col min="5440" max="5440" width="22.7109375" style="124" customWidth="1"/>
    <col min="5441" max="5441" width="26.140625" style="124" customWidth="1"/>
    <col min="5442" max="5443" width="22.5703125" style="124" customWidth="1"/>
    <col min="5444" max="5444" width="26.5703125" style="124" customWidth="1"/>
    <col min="5445" max="5447" width="48.42578125" style="124" customWidth="1"/>
    <col min="5448" max="5456" width="79.85546875" style="124" customWidth="1"/>
    <col min="5457" max="5461" width="11.42578125" style="124"/>
    <col min="5462" max="5462" width="12.7109375" style="124" bestFit="1" customWidth="1"/>
    <col min="5463" max="5463" width="11.42578125" style="124"/>
    <col min="5464" max="5470" width="11.42578125" style="124" customWidth="1"/>
    <col min="5471" max="5471" width="0" style="124" hidden="1" customWidth="1"/>
    <col min="5472" max="5657" width="11.42578125" style="124"/>
    <col min="5658" max="5659" width="0" style="124" hidden="1" customWidth="1"/>
    <col min="5660" max="5660" width="2" style="124" customWidth="1"/>
    <col min="5661" max="5661" width="1.85546875" style="124" customWidth="1"/>
    <col min="5662" max="5662" width="28.140625" style="124" customWidth="1"/>
    <col min="5663" max="5664" width="52.28515625" style="124" customWidth="1"/>
    <col min="5665" max="5666" width="29" style="124" customWidth="1"/>
    <col min="5667" max="5667" width="87" style="124" customWidth="1"/>
    <col min="5668" max="5668" width="64.85546875" style="124" customWidth="1"/>
    <col min="5669" max="5669" width="47" style="124" customWidth="1"/>
    <col min="5670" max="5670" width="30.7109375" style="124" customWidth="1"/>
    <col min="5671" max="5671" width="30.140625" style="124" customWidth="1"/>
    <col min="5672" max="5672" width="29.85546875" style="124" customWidth="1"/>
    <col min="5673" max="5673" width="23.28515625" style="124" customWidth="1"/>
    <col min="5674" max="5674" width="31.42578125" style="124" customWidth="1"/>
    <col min="5675" max="5675" width="28.42578125" style="124" customWidth="1"/>
    <col min="5676" max="5676" width="33.7109375" style="124" customWidth="1"/>
    <col min="5677" max="5677" width="22.5703125" style="124" customWidth="1"/>
    <col min="5678" max="5678" width="17.5703125" style="124" customWidth="1"/>
    <col min="5679" max="5679" width="22.7109375" style="124" customWidth="1"/>
    <col min="5680" max="5680" width="21.42578125" style="124" customWidth="1"/>
    <col min="5681" max="5681" width="22" style="124" customWidth="1"/>
    <col min="5682" max="5682" width="20.28515625" style="124" customWidth="1"/>
    <col min="5683" max="5683" width="33.42578125" style="124" customWidth="1"/>
    <col min="5684" max="5684" width="25.42578125" style="124" customWidth="1"/>
    <col min="5685" max="5685" width="23" style="124" customWidth="1"/>
    <col min="5686" max="5686" width="18.28515625" style="124" customWidth="1"/>
    <col min="5687" max="5687" width="21.5703125" style="124" customWidth="1"/>
    <col min="5688" max="5688" width="15" style="124" customWidth="1"/>
    <col min="5689" max="5689" width="24.5703125" style="124" customWidth="1"/>
    <col min="5690" max="5690" width="15.5703125" style="124" customWidth="1"/>
    <col min="5691" max="5691" width="24.42578125" style="124" customWidth="1"/>
    <col min="5692" max="5692" width="17.5703125" style="124" customWidth="1"/>
    <col min="5693" max="5693" width="22.28515625" style="124" customWidth="1"/>
    <col min="5694" max="5694" width="26.7109375" style="124" customWidth="1"/>
    <col min="5695" max="5695" width="23.5703125" style="124" customWidth="1"/>
    <col min="5696" max="5696" width="22.7109375" style="124" customWidth="1"/>
    <col min="5697" max="5697" width="26.140625" style="124" customWidth="1"/>
    <col min="5698" max="5699" width="22.5703125" style="124" customWidth="1"/>
    <col min="5700" max="5700" width="26.5703125" style="124" customWidth="1"/>
    <col min="5701" max="5703" width="48.42578125" style="124" customWidth="1"/>
    <col min="5704" max="5712" width="79.85546875" style="124" customWidth="1"/>
    <col min="5713" max="5717" width="11.42578125" style="124"/>
    <col min="5718" max="5718" width="12.7109375" style="124" bestFit="1" customWidth="1"/>
    <col min="5719" max="5719" width="11.42578125" style="124"/>
    <col min="5720" max="5726" width="11.42578125" style="124" customWidth="1"/>
    <col min="5727" max="5727" width="0" style="124" hidden="1" customWidth="1"/>
    <col min="5728" max="5913" width="11.42578125" style="124"/>
    <col min="5914" max="5915" width="0" style="124" hidden="1" customWidth="1"/>
    <col min="5916" max="5916" width="2" style="124" customWidth="1"/>
    <col min="5917" max="5917" width="1.85546875" style="124" customWidth="1"/>
    <col min="5918" max="5918" width="28.140625" style="124" customWidth="1"/>
    <col min="5919" max="5920" width="52.28515625" style="124" customWidth="1"/>
    <col min="5921" max="5922" width="29" style="124" customWidth="1"/>
    <col min="5923" max="5923" width="87" style="124" customWidth="1"/>
    <col min="5924" max="5924" width="64.85546875" style="124" customWidth="1"/>
    <col min="5925" max="5925" width="47" style="124" customWidth="1"/>
    <col min="5926" max="5926" width="30.7109375" style="124" customWidth="1"/>
    <col min="5927" max="5927" width="30.140625" style="124" customWidth="1"/>
    <col min="5928" max="5928" width="29.85546875" style="124" customWidth="1"/>
    <col min="5929" max="5929" width="23.28515625" style="124" customWidth="1"/>
    <col min="5930" max="5930" width="31.42578125" style="124" customWidth="1"/>
    <col min="5931" max="5931" width="28.42578125" style="124" customWidth="1"/>
    <col min="5932" max="5932" width="33.7109375" style="124" customWidth="1"/>
    <col min="5933" max="5933" width="22.5703125" style="124" customWidth="1"/>
    <col min="5934" max="5934" width="17.5703125" style="124" customWidth="1"/>
    <col min="5935" max="5935" width="22.7109375" style="124" customWidth="1"/>
    <col min="5936" max="5936" width="21.42578125" style="124" customWidth="1"/>
    <col min="5937" max="5937" width="22" style="124" customWidth="1"/>
    <col min="5938" max="5938" width="20.28515625" style="124" customWidth="1"/>
    <col min="5939" max="5939" width="33.42578125" style="124" customWidth="1"/>
    <col min="5940" max="5940" width="25.42578125" style="124" customWidth="1"/>
    <col min="5941" max="5941" width="23" style="124" customWidth="1"/>
    <col min="5942" max="5942" width="18.28515625" style="124" customWidth="1"/>
    <col min="5943" max="5943" width="21.5703125" style="124" customWidth="1"/>
    <col min="5944" max="5944" width="15" style="124" customWidth="1"/>
    <col min="5945" max="5945" width="24.5703125" style="124" customWidth="1"/>
    <col min="5946" max="5946" width="15.5703125" style="124" customWidth="1"/>
    <col min="5947" max="5947" width="24.42578125" style="124" customWidth="1"/>
    <col min="5948" max="5948" width="17.5703125" style="124" customWidth="1"/>
    <col min="5949" max="5949" width="22.28515625" style="124" customWidth="1"/>
    <col min="5950" max="5950" width="26.7109375" style="124" customWidth="1"/>
    <col min="5951" max="5951" width="23.5703125" style="124" customWidth="1"/>
    <col min="5952" max="5952" width="22.7109375" style="124" customWidth="1"/>
    <col min="5953" max="5953" width="26.140625" style="124" customWidth="1"/>
    <col min="5954" max="5955" width="22.5703125" style="124" customWidth="1"/>
    <col min="5956" max="5956" width="26.5703125" style="124" customWidth="1"/>
    <col min="5957" max="5959" width="48.42578125" style="124" customWidth="1"/>
    <col min="5960" max="5968" width="79.85546875" style="124" customWidth="1"/>
    <col min="5969" max="5973" width="11.42578125" style="124"/>
    <col min="5974" max="5974" width="12.7109375" style="124" bestFit="1" customWidth="1"/>
    <col min="5975" max="5975" width="11.42578125" style="124"/>
    <col min="5976" max="5982" width="11.42578125" style="124" customWidth="1"/>
    <col min="5983" max="5983" width="0" style="124" hidden="1" customWidth="1"/>
    <col min="5984" max="6169" width="11.42578125" style="124"/>
    <col min="6170" max="6171" width="0" style="124" hidden="1" customWidth="1"/>
    <col min="6172" max="6172" width="2" style="124" customWidth="1"/>
    <col min="6173" max="6173" width="1.85546875" style="124" customWidth="1"/>
    <col min="6174" max="6174" width="28.140625" style="124" customWidth="1"/>
    <col min="6175" max="6176" width="52.28515625" style="124" customWidth="1"/>
    <col min="6177" max="6178" width="29" style="124" customWidth="1"/>
    <col min="6179" max="6179" width="87" style="124" customWidth="1"/>
    <col min="6180" max="6180" width="64.85546875" style="124" customWidth="1"/>
    <col min="6181" max="6181" width="47" style="124" customWidth="1"/>
    <col min="6182" max="6182" width="30.7109375" style="124" customWidth="1"/>
    <col min="6183" max="6183" width="30.140625" style="124" customWidth="1"/>
    <col min="6184" max="6184" width="29.85546875" style="124" customWidth="1"/>
    <col min="6185" max="6185" width="23.28515625" style="124" customWidth="1"/>
    <col min="6186" max="6186" width="31.42578125" style="124" customWidth="1"/>
    <col min="6187" max="6187" width="28.42578125" style="124" customWidth="1"/>
    <col min="6188" max="6188" width="33.7109375" style="124" customWidth="1"/>
    <col min="6189" max="6189" width="22.5703125" style="124" customWidth="1"/>
    <col min="6190" max="6190" width="17.5703125" style="124" customWidth="1"/>
    <col min="6191" max="6191" width="22.7109375" style="124" customWidth="1"/>
    <col min="6192" max="6192" width="21.42578125" style="124" customWidth="1"/>
    <col min="6193" max="6193" width="22" style="124" customWidth="1"/>
    <col min="6194" max="6194" width="20.28515625" style="124" customWidth="1"/>
    <col min="6195" max="6195" width="33.42578125" style="124" customWidth="1"/>
    <col min="6196" max="6196" width="25.42578125" style="124" customWidth="1"/>
    <col min="6197" max="6197" width="23" style="124" customWidth="1"/>
    <col min="6198" max="6198" width="18.28515625" style="124" customWidth="1"/>
    <col min="6199" max="6199" width="21.5703125" style="124" customWidth="1"/>
    <col min="6200" max="6200" width="15" style="124" customWidth="1"/>
    <col min="6201" max="6201" width="24.5703125" style="124" customWidth="1"/>
    <col min="6202" max="6202" width="15.5703125" style="124" customWidth="1"/>
    <col min="6203" max="6203" width="24.42578125" style="124" customWidth="1"/>
    <col min="6204" max="6204" width="17.5703125" style="124" customWidth="1"/>
    <col min="6205" max="6205" width="22.28515625" style="124" customWidth="1"/>
    <col min="6206" max="6206" width="26.7109375" style="124" customWidth="1"/>
    <col min="6207" max="6207" width="23.5703125" style="124" customWidth="1"/>
    <col min="6208" max="6208" width="22.7109375" style="124" customWidth="1"/>
    <col min="6209" max="6209" width="26.140625" style="124" customWidth="1"/>
    <col min="6210" max="6211" width="22.5703125" style="124" customWidth="1"/>
    <col min="6212" max="6212" width="26.5703125" style="124" customWidth="1"/>
    <col min="6213" max="6215" width="48.42578125" style="124" customWidth="1"/>
    <col min="6216" max="6224" width="79.85546875" style="124" customWidth="1"/>
    <col min="6225" max="6229" width="11.42578125" style="124"/>
    <col min="6230" max="6230" width="12.7109375" style="124" bestFit="1" customWidth="1"/>
    <col min="6231" max="6231" width="11.42578125" style="124"/>
    <col min="6232" max="6238" width="11.42578125" style="124" customWidth="1"/>
    <col min="6239" max="6239" width="0" style="124" hidden="1" customWidth="1"/>
    <col min="6240" max="6425" width="11.42578125" style="124"/>
    <col min="6426" max="6427" width="0" style="124" hidden="1" customWidth="1"/>
    <col min="6428" max="6428" width="2" style="124" customWidth="1"/>
    <col min="6429" max="6429" width="1.85546875" style="124" customWidth="1"/>
    <col min="6430" max="6430" width="28.140625" style="124" customWidth="1"/>
    <col min="6431" max="6432" width="52.28515625" style="124" customWidth="1"/>
    <col min="6433" max="6434" width="29" style="124" customWidth="1"/>
    <col min="6435" max="6435" width="87" style="124" customWidth="1"/>
    <col min="6436" max="6436" width="64.85546875" style="124" customWidth="1"/>
    <col min="6437" max="6437" width="47" style="124" customWidth="1"/>
    <col min="6438" max="6438" width="30.7109375" style="124" customWidth="1"/>
    <col min="6439" max="6439" width="30.140625" style="124" customWidth="1"/>
    <col min="6440" max="6440" width="29.85546875" style="124" customWidth="1"/>
    <col min="6441" max="6441" width="23.28515625" style="124" customWidth="1"/>
    <col min="6442" max="6442" width="31.42578125" style="124" customWidth="1"/>
    <col min="6443" max="6443" width="28.42578125" style="124" customWidth="1"/>
    <col min="6444" max="6444" width="33.7109375" style="124" customWidth="1"/>
    <col min="6445" max="6445" width="22.5703125" style="124" customWidth="1"/>
    <col min="6446" max="6446" width="17.5703125" style="124" customWidth="1"/>
    <col min="6447" max="6447" width="22.7109375" style="124" customWidth="1"/>
    <col min="6448" max="6448" width="21.42578125" style="124" customWidth="1"/>
    <col min="6449" max="6449" width="22" style="124" customWidth="1"/>
    <col min="6450" max="6450" width="20.28515625" style="124" customWidth="1"/>
    <col min="6451" max="6451" width="33.42578125" style="124" customWidth="1"/>
    <col min="6452" max="6452" width="25.42578125" style="124" customWidth="1"/>
    <col min="6453" max="6453" width="23" style="124" customWidth="1"/>
    <col min="6454" max="6454" width="18.28515625" style="124" customWidth="1"/>
    <col min="6455" max="6455" width="21.5703125" style="124" customWidth="1"/>
    <col min="6456" max="6456" width="15" style="124" customWidth="1"/>
    <col min="6457" max="6457" width="24.5703125" style="124" customWidth="1"/>
    <col min="6458" max="6458" width="15.5703125" style="124" customWidth="1"/>
    <col min="6459" max="6459" width="24.42578125" style="124" customWidth="1"/>
    <col min="6460" max="6460" width="17.5703125" style="124" customWidth="1"/>
    <col min="6461" max="6461" width="22.28515625" style="124" customWidth="1"/>
    <col min="6462" max="6462" width="26.7109375" style="124" customWidth="1"/>
    <col min="6463" max="6463" width="23.5703125" style="124" customWidth="1"/>
    <col min="6464" max="6464" width="22.7109375" style="124" customWidth="1"/>
    <col min="6465" max="6465" width="26.140625" style="124" customWidth="1"/>
    <col min="6466" max="6467" width="22.5703125" style="124" customWidth="1"/>
    <col min="6468" max="6468" width="26.5703125" style="124" customWidth="1"/>
    <col min="6469" max="6471" width="48.42578125" style="124" customWidth="1"/>
    <col min="6472" max="6480" width="79.85546875" style="124" customWidth="1"/>
    <col min="6481" max="6485" width="11.42578125" style="124"/>
    <col min="6486" max="6486" width="12.7109375" style="124" bestFit="1" customWidth="1"/>
    <col min="6487" max="6487" width="11.42578125" style="124"/>
    <col min="6488" max="6494" width="11.42578125" style="124" customWidth="1"/>
    <col min="6495" max="6495" width="0" style="124" hidden="1" customWidth="1"/>
    <col min="6496" max="6681" width="11.42578125" style="124"/>
    <col min="6682" max="6683" width="0" style="124" hidden="1" customWidth="1"/>
    <col min="6684" max="6684" width="2" style="124" customWidth="1"/>
    <col min="6685" max="6685" width="1.85546875" style="124" customWidth="1"/>
    <col min="6686" max="6686" width="28.140625" style="124" customWidth="1"/>
    <col min="6687" max="6688" width="52.28515625" style="124" customWidth="1"/>
    <col min="6689" max="6690" width="29" style="124" customWidth="1"/>
    <col min="6691" max="6691" width="87" style="124" customWidth="1"/>
    <col min="6692" max="6692" width="64.85546875" style="124" customWidth="1"/>
    <col min="6693" max="6693" width="47" style="124" customWidth="1"/>
    <col min="6694" max="6694" width="30.7109375" style="124" customWidth="1"/>
    <col min="6695" max="6695" width="30.140625" style="124" customWidth="1"/>
    <col min="6696" max="6696" width="29.85546875" style="124" customWidth="1"/>
    <col min="6697" max="6697" width="23.28515625" style="124" customWidth="1"/>
    <col min="6698" max="6698" width="31.42578125" style="124" customWidth="1"/>
    <col min="6699" max="6699" width="28.42578125" style="124" customWidth="1"/>
    <col min="6700" max="6700" width="33.7109375" style="124" customWidth="1"/>
    <col min="6701" max="6701" width="22.5703125" style="124" customWidth="1"/>
    <col min="6702" max="6702" width="17.5703125" style="124" customWidth="1"/>
    <col min="6703" max="6703" width="22.7109375" style="124" customWidth="1"/>
    <col min="6704" max="6704" width="21.42578125" style="124" customWidth="1"/>
    <col min="6705" max="6705" width="22" style="124" customWidth="1"/>
    <col min="6706" max="6706" width="20.28515625" style="124" customWidth="1"/>
    <col min="6707" max="6707" width="33.42578125" style="124" customWidth="1"/>
    <col min="6708" max="6708" width="25.42578125" style="124" customWidth="1"/>
    <col min="6709" max="6709" width="23" style="124" customWidth="1"/>
    <col min="6710" max="6710" width="18.28515625" style="124" customWidth="1"/>
    <col min="6711" max="6711" width="21.5703125" style="124" customWidth="1"/>
    <col min="6712" max="6712" width="15" style="124" customWidth="1"/>
    <col min="6713" max="6713" width="24.5703125" style="124" customWidth="1"/>
    <col min="6714" max="6714" width="15.5703125" style="124" customWidth="1"/>
    <col min="6715" max="6715" width="24.42578125" style="124" customWidth="1"/>
    <col min="6716" max="6716" width="17.5703125" style="124" customWidth="1"/>
    <col min="6717" max="6717" width="22.28515625" style="124" customWidth="1"/>
    <col min="6718" max="6718" width="26.7109375" style="124" customWidth="1"/>
    <col min="6719" max="6719" width="23.5703125" style="124" customWidth="1"/>
    <col min="6720" max="6720" width="22.7109375" style="124" customWidth="1"/>
    <col min="6721" max="6721" width="26.140625" style="124" customWidth="1"/>
    <col min="6722" max="6723" width="22.5703125" style="124" customWidth="1"/>
    <col min="6724" max="6724" width="26.5703125" style="124" customWidth="1"/>
    <col min="6725" max="6727" width="48.42578125" style="124" customWidth="1"/>
    <col min="6728" max="6736" width="79.85546875" style="124" customWidth="1"/>
    <col min="6737" max="6741" width="11.42578125" style="124"/>
    <col min="6742" max="6742" width="12.7109375" style="124" bestFit="1" customWidth="1"/>
    <col min="6743" max="6743" width="11.42578125" style="124"/>
    <col min="6744" max="6750" width="11.42578125" style="124" customWidth="1"/>
    <col min="6751" max="6751" width="0" style="124" hidden="1" customWidth="1"/>
    <col min="6752" max="6937" width="11.42578125" style="124"/>
    <col min="6938" max="6939" width="0" style="124" hidden="1" customWidth="1"/>
    <col min="6940" max="6940" width="2" style="124" customWidth="1"/>
    <col min="6941" max="6941" width="1.85546875" style="124" customWidth="1"/>
    <col min="6942" max="6942" width="28.140625" style="124" customWidth="1"/>
    <col min="6943" max="6944" width="52.28515625" style="124" customWidth="1"/>
    <col min="6945" max="6946" width="29" style="124" customWidth="1"/>
    <col min="6947" max="6947" width="87" style="124" customWidth="1"/>
    <col min="6948" max="6948" width="64.85546875" style="124" customWidth="1"/>
    <col min="6949" max="6949" width="47" style="124" customWidth="1"/>
    <col min="6950" max="6950" width="30.7109375" style="124" customWidth="1"/>
    <col min="6951" max="6951" width="30.140625" style="124" customWidth="1"/>
    <col min="6952" max="6952" width="29.85546875" style="124" customWidth="1"/>
    <col min="6953" max="6953" width="23.28515625" style="124" customWidth="1"/>
    <col min="6954" max="6954" width="31.42578125" style="124" customWidth="1"/>
    <col min="6955" max="6955" width="28.42578125" style="124" customWidth="1"/>
    <col min="6956" max="6956" width="33.7109375" style="124" customWidth="1"/>
    <col min="6957" max="6957" width="22.5703125" style="124" customWidth="1"/>
    <col min="6958" max="6958" width="17.5703125" style="124" customWidth="1"/>
    <col min="6959" max="6959" width="22.7109375" style="124" customWidth="1"/>
    <col min="6960" max="6960" width="21.42578125" style="124" customWidth="1"/>
    <col min="6961" max="6961" width="22" style="124" customWidth="1"/>
    <col min="6962" max="6962" width="20.28515625" style="124" customWidth="1"/>
    <col min="6963" max="6963" width="33.42578125" style="124" customWidth="1"/>
    <col min="6964" max="6964" width="25.42578125" style="124" customWidth="1"/>
    <col min="6965" max="6965" width="23" style="124" customWidth="1"/>
    <col min="6966" max="6966" width="18.28515625" style="124" customWidth="1"/>
    <col min="6967" max="6967" width="21.5703125" style="124" customWidth="1"/>
    <col min="6968" max="6968" width="15" style="124" customWidth="1"/>
    <col min="6969" max="6969" width="24.5703125" style="124" customWidth="1"/>
    <col min="6970" max="6970" width="15.5703125" style="124" customWidth="1"/>
    <col min="6971" max="6971" width="24.42578125" style="124" customWidth="1"/>
    <col min="6972" max="6972" width="17.5703125" style="124" customWidth="1"/>
    <col min="6973" max="6973" width="22.28515625" style="124" customWidth="1"/>
    <col min="6974" max="6974" width="26.7109375" style="124" customWidth="1"/>
    <col min="6975" max="6975" width="23.5703125" style="124" customWidth="1"/>
    <col min="6976" max="6976" width="22.7109375" style="124" customWidth="1"/>
    <col min="6977" max="6977" width="26.140625" style="124" customWidth="1"/>
    <col min="6978" max="6979" width="22.5703125" style="124" customWidth="1"/>
    <col min="6980" max="6980" width="26.5703125" style="124" customWidth="1"/>
    <col min="6981" max="6983" width="48.42578125" style="124" customWidth="1"/>
    <col min="6984" max="6992" width="79.85546875" style="124" customWidth="1"/>
    <col min="6993" max="6997" width="11.42578125" style="124"/>
    <col min="6998" max="6998" width="12.7109375" style="124" bestFit="1" customWidth="1"/>
    <col min="6999" max="6999" width="11.42578125" style="124"/>
    <col min="7000" max="7006" width="11.42578125" style="124" customWidth="1"/>
    <col min="7007" max="7007" width="0" style="124" hidden="1" customWidth="1"/>
    <col min="7008" max="7193" width="11.42578125" style="124"/>
    <col min="7194" max="7195" width="0" style="124" hidden="1" customWidth="1"/>
    <col min="7196" max="7196" width="2" style="124" customWidth="1"/>
    <col min="7197" max="7197" width="1.85546875" style="124" customWidth="1"/>
    <col min="7198" max="7198" width="28.140625" style="124" customWidth="1"/>
    <col min="7199" max="7200" width="52.28515625" style="124" customWidth="1"/>
    <col min="7201" max="7202" width="29" style="124" customWidth="1"/>
    <col min="7203" max="7203" width="87" style="124" customWidth="1"/>
    <col min="7204" max="7204" width="64.85546875" style="124" customWidth="1"/>
    <col min="7205" max="7205" width="47" style="124" customWidth="1"/>
    <col min="7206" max="7206" width="30.7109375" style="124" customWidth="1"/>
    <col min="7207" max="7207" width="30.140625" style="124" customWidth="1"/>
    <col min="7208" max="7208" width="29.85546875" style="124" customWidth="1"/>
    <col min="7209" max="7209" width="23.28515625" style="124" customWidth="1"/>
    <col min="7210" max="7210" width="31.42578125" style="124" customWidth="1"/>
    <col min="7211" max="7211" width="28.42578125" style="124" customWidth="1"/>
    <col min="7212" max="7212" width="33.7109375" style="124" customWidth="1"/>
    <col min="7213" max="7213" width="22.5703125" style="124" customWidth="1"/>
    <col min="7214" max="7214" width="17.5703125" style="124" customWidth="1"/>
    <col min="7215" max="7215" width="22.7109375" style="124" customWidth="1"/>
    <col min="7216" max="7216" width="21.42578125" style="124" customWidth="1"/>
    <col min="7217" max="7217" width="22" style="124" customWidth="1"/>
    <col min="7218" max="7218" width="20.28515625" style="124" customWidth="1"/>
    <col min="7219" max="7219" width="33.42578125" style="124" customWidth="1"/>
    <col min="7220" max="7220" width="25.42578125" style="124" customWidth="1"/>
    <col min="7221" max="7221" width="23" style="124" customWidth="1"/>
    <col min="7222" max="7222" width="18.28515625" style="124" customWidth="1"/>
    <col min="7223" max="7223" width="21.5703125" style="124" customWidth="1"/>
    <col min="7224" max="7224" width="15" style="124" customWidth="1"/>
    <col min="7225" max="7225" width="24.5703125" style="124" customWidth="1"/>
    <col min="7226" max="7226" width="15.5703125" style="124" customWidth="1"/>
    <col min="7227" max="7227" width="24.42578125" style="124" customWidth="1"/>
    <col min="7228" max="7228" width="17.5703125" style="124" customWidth="1"/>
    <col min="7229" max="7229" width="22.28515625" style="124" customWidth="1"/>
    <col min="7230" max="7230" width="26.7109375" style="124" customWidth="1"/>
    <col min="7231" max="7231" width="23.5703125" style="124" customWidth="1"/>
    <col min="7232" max="7232" width="22.7109375" style="124" customWidth="1"/>
    <col min="7233" max="7233" width="26.140625" style="124" customWidth="1"/>
    <col min="7234" max="7235" width="22.5703125" style="124" customWidth="1"/>
    <col min="7236" max="7236" width="26.5703125" style="124" customWidth="1"/>
    <col min="7237" max="7239" width="48.42578125" style="124" customWidth="1"/>
    <col min="7240" max="7248" width="79.85546875" style="124" customWidth="1"/>
    <col min="7249" max="7253" width="11.42578125" style="124"/>
    <col min="7254" max="7254" width="12.7109375" style="124" bestFit="1" customWidth="1"/>
    <col min="7255" max="7255" width="11.42578125" style="124"/>
    <col min="7256" max="7262" width="11.42578125" style="124" customWidth="1"/>
    <col min="7263" max="7263" width="0" style="124" hidden="1" customWidth="1"/>
    <col min="7264" max="7449" width="11.42578125" style="124"/>
    <col min="7450" max="7451" width="0" style="124" hidden="1" customWidth="1"/>
    <col min="7452" max="7452" width="2" style="124" customWidth="1"/>
    <col min="7453" max="7453" width="1.85546875" style="124" customWidth="1"/>
    <col min="7454" max="7454" width="28.140625" style="124" customWidth="1"/>
    <col min="7455" max="7456" width="52.28515625" style="124" customWidth="1"/>
    <col min="7457" max="7458" width="29" style="124" customWidth="1"/>
    <col min="7459" max="7459" width="87" style="124" customWidth="1"/>
    <col min="7460" max="7460" width="64.85546875" style="124" customWidth="1"/>
    <col min="7461" max="7461" width="47" style="124" customWidth="1"/>
    <col min="7462" max="7462" width="30.7109375" style="124" customWidth="1"/>
    <col min="7463" max="7463" width="30.140625" style="124" customWidth="1"/>
    <col min="7464" max="7464" width="29.85546875" style="124" customWidth="1"/>
    <col min="7465" max="7465" width="23.28515625" style="124" customWidth="1"/>
    <col min="7466" max="7466" width="31.42578125" style="124" customWidth="1"/>
    <col min="7467" max="7467" width="28.42578125" style="124" customWidth="1"/>
    <col min="7468" max="7468" width="33.7109375" style="124" customWidth="1"/>
    <col min="7469" max="7469" width="22.5703125" style="124" customWidth="1"/>
    <col min="7470" max="7470" width="17.5703125" style="124" customWidth="1"/>
    <col min="7471" max="7471" width="22.7109375" style="124" customWidth="1"/>
    <col min="7472" max="7472" width="21.42578125" style="124" customWidth="1"/>
    <col min="7473" max="7473" width="22" style="124" customWidth="1"/>
    <col min="7474" max="7474" width="20.28515625" style="124" customWidth="1"/>
    <col min="7475" max="7475" width="33.42578125" style="124" customWidth="1"/>
    <col min="7476" max="7476" width="25.42578125" style="124" customWidth="1"/>
    <col min="7477" max="7477" width="23" style="124" customWidth="1"/>
    <col min="7478" max="7478" width="18.28515625" style="124" customWidth="1"/>
    <col min="7479" max="7479" width="21.5703125" style="124" customWidth="1"/>
    <col min="7480" max="7480" width="15" style="124" customWidth="1"/>
    <col min="7481" max="7481" width="24.5703125" style="124" customWidth="1"/>
    <col min="7482" max="7482" width="15.5703125" style="124" customWidth="1"/>
    <col min="7483" max="7483" width="24.42578125" style="124" customWidth="1"/>
    <col min="7484" max="7484" width="17.5703125" style="124" customWidth="1"/>
    <col min="7485" max="7485" width="22.28515625" style="124" customWidth="1"/>
    <col min="7486" max="7486" width="26.7109375" style="124" customWidth="1"/>
    <col min="7487" max="7487" width="23.5703125" style="124" customWidth="1"/>
    <col min="7488" max="7488" width="22.7109375" style="124" customWidth="1"/>
    <col min="7489" max="7489" width="26.140625" style="124" customWidth="1"/>
    <col min="7490" max="7491" width="22.5703125" style="124" customWidth="1"/>
    <col min="7492" max="7492" width="26.5703125" style="124" customWidth="1"/>
    <col min="7493" max="7495" width="48.42578125" style="124" customWidth="1"/>
    <col min="7496" max="7504" width="79.85546875" style="124" customWidth="1"/>
    <col min="7505" max="7509" width="11.42578125" style="124"/>
    <col min="7510" max="7510" width="12.7109375" style="124" bestFit="1" customWidth="1"/>
    <col min="7511" max="7511" width="11.42578125" style="124"/>
    <col min="7512" max="7518" width="11.42578125" style="124" customWidth="1"/>
    <col min="7519" max="7519" width="0" style="124" hidden="1" customWidth="1"/>
    <col min="7520" max="7705" width="11.42578125" style="124"/>
    <col min="7706" max="7707" width="0" style="124" hidden="1" customWidth="1"/>
    <col min="7708" max="7708" width="2" style="124" customWidth="1"/>
    <col min="7709" max="7709" width="1.85546875" style="124" customWidth="1"/>
    <col min="7710" max="7710" width="28.140625" style="124" customWidth="1"/>
    <col min="7711" max="7712" width="52.28515625" style="124" customWidth="1"/>
    <col min="7713" max="7714" width="29" style="124" customWidth="1"/>
    <col min="7715" max="7715" width="87" style="124" customWidth="1"/>
    <col min="7716" max="7716" width="64.85546875" style="124" customWidth="1"/>
    <col min="7717" max="7717" width="47" style="124" customWidth="1"/>
    <col min="7718" max="7718" width="30.7109375" style="124" customWidth="1"/>
    <col min="7719" max="7719" width="30.140625" style="124" customWidth="1"/>
    <col min="7720" max="7720" width="29.85546875" style="124" customWidth="1"/>
    <col min="7721" max="7721" width="23.28515625" style="124" customWidth="1"/>
    <col min="7722" max="7722" width="31.42578125" style="124" customWidth="1"/>
    <col min="7723" max="7723" width="28.42578125" style="124" customWidth="1"/>
    <col min="7724" max="7724" width="33.7109375" style="124" customWidth="1"/>
    <col min="7725" max="7725" width="22.5703125" style="124" customWidth="1"/>
    <col min="7726" max="7726" width="17.5703125" style="124" customWidth="1"/>
    <col min="7727" max="7727" width="22.7109375" style="124" customWidth="1"/>
    <col min="7728" max="7728" width="21.42578125" style="124" customWidth="1"/>
    <col min="7729" max="7729" width="22" style="124" customWidth="1"/>
    <col min="7730" max="7730" width="20.28515625" style="124" customWidth="1"/>
    <col min="7731" max="7731" width="33.42578125" style="124" customWidth="1"/>
    <col min="7732" max="7732" width="25.42578125" style="124" customWidth="1"/>
    <col min="7733" max="7733" width="23" style="124" customWidth="1"/>
    <col min="7734" max="7734" width="18.28515625" style="124" customWidth="1"/>
    <col min="7735" max="7735" width="21.5703125" style="124" customWidth="1"/>
    <col min="7736" max="7736" width="15" style="124" customWidth="1"/>
    <col min="7737" max="7737" width="24.5703125" style="124" customWidth="1"/>
    <col min="7738" max="7738" width="15.5703125" style="124" customWidth="1"/>
    <col min="7739" max="7739" width="24.42578125" style="124" customWidth="1"/>
    <col min="7740" max="7740" width="17.5703125" style="124" customWidth="1"/>
    <col min="7741" max="7741" width="22.28515625" style="124" customWidth="1"/>
    <col min="7742" max="7742" width="26.7109375" style="124" customWidth="1"/>
    <col min="7743" max="7743" width="23.5703125" style="124" customWidth="1"/>
    <col min="7744" max="7744" width="22.7109375" style="124" customWidth="1"/>
    <col min="7745" max="7745" width="26.140625" style="124" customWidth="1"/>
    <col min="7746" max="7747" width="22.5703125" style="124" customWidth="1"/>
    <col min="7748" max="7748" width="26.5703125" style="124" customWidth="1"/>
    <col min="7749" max="7751" width="48.42578125" style="124" customWidth="1"/>
    <col min="7752" max="7760" width="79.85546875" style="124" customWidth="1"/>
    <col min="7761" max="7765" width="11.42578125" style="124"/>
    <col min="7766" max="7766" width="12.7109375" style="124" bestFit="1" customWidth="1"/>
    <col min="7767" max="7767" width="11.42578125" style="124"/>
    <col min="7768" max="7774" width="11.42578125" style="124" customWidth="1"/>
    <col min="7775" max="7775" width="0" style="124" hidden="1" customWidth="1"/>
    <col min="7776" max="7961" width="11.42578125" style="124"/>
    <col min="7962" max="7963" width="0" style="124" hidden="1" customWidth="1"/>
    <col min="7964" max="7964" width="2" style="124" customWidth="1"/>
    <col min="7965" max="7965" width="1.85546875" style="124" customWidth="1"/>
    <col min="7966" max="7966" width="28.140625" style="124" customWidth="1"/>
    <col min="7967" max="7968" width="52.28515625" style="124" customWidth="1"/>
    <col min="7969" max="7970" width="29" style="124" customWidth="1"/>
    <col min="7971" max="7971" width="87" style="124" customWidth="1"/>
    <col min="7972" max="7972" width="64.85546875" style="124" customWidth="1"/>
    <col min="7973" max="7973" width="47" style="124" customWidth="1"/>
    <col min="7974" max="7974" width="30.7109375" style="124" customWidth="1"/>
    <col min="7975" max="7975" width="30.140625" style="124" customWidth="1"/>
    <col min="7976" max="7976" width="29.85546875" style="124" customWidth="1"/>
    <col min="7977" max="7977" width="23.28515625" style="124" customWidth="1"/>
    <col min="7978" max="7978" width="31.42578125" style="124" customWidth="1"/>
    <col min="7979" max="7979" width="28.42578125" style="124" customWidth="1"/>
    <col min="7980" max="7980" width="33.7109375" style="124" customWidth="1"/>
    <col min="7981" max="7981" width="22.5703125" style="124" customWidth="1"/>
    <col min="7982" max="7982" width="17.5703125" style="124" customWidth="1"/>
    <col min="7983" max="7983" width="22.7109375" style="124" customWidth="1"/>
    <col min="7984" max="7984" width="21.42578125" style="124" customWidth="1"/>
    <col min="7985" max="7985" width="22" style="124" customWidth="1"/>
    <col min="7986" max="7986" width="20.28515625" style="124" customWidth="1"/>
    <col min="7987" max="7987" width="33.42578125" style="124" customWidth="1"/>
    <col min="7988" max="7988" width="25.42578125" style="124" customWidth="1"/>
    <col min="7989" max="7989" width="23" style="124" customWidth="1"/>
    <col min="7990" max="7990" width="18.28515625" style="124" customWidth="1"/>
    <col min="7991" max="7991" width="21.5703125" style="124" customWidth="1"/>
    <col min="7992" max="7992" width="15" style="124" customWidth="1"/>
    <col min="7993" max="7993" width="24.5703125" style="124" customWidth="1"/>
    <col min="7994" max="7994" width="15.5703125" style="124" customWidth="1"/>
    <col min="7995" max="7995" width="24.42578125" style="124" customWidth="1"/>
    <col min="7996" max="7996" width="17.5703125" style="124" customWidth="1"/>
    <col min="7997" max="7997" width="22.28515625" style="124" customWidth="1"/>
    <col min="7998" max="7998" width="26.7109375" style="124" customWidth="1"/>
    <col min="7999" max="7999" width="23.5703125" style="124" customWidth="1"/>
    <col min="8000" max="8000" width="22.7109375" style="124" customWidth="1"/>
    <col min="8001" max="8001" width="26.140625" style="124" customWidth="1"/>
    <col min="8002" max="8003" width="22.5703125" style="124" customWidth="1"/>
    <col min="8004" max="8004" width="26.5703125" style="124" customWidth="1"/>
    <col min="8005" max="8007" width="48.42578125" style="124" customWidth="1"/>
    <col min="8008" max="8016" width="79.85546875" style="124" customWidth="1"/>
    <col min="8017" max="8021" width="11.42578125" style="124"/>
    <col min="8022" max="8022" width="12.7109375" style="124" bestFit="1" customWidth="1"/>
    <col min="8023" max="8023" width="11.42578125" style="124"/>
    <col min="8024" max="8030" width="11.42578125" style="124" customWidth="1"/>
    <col min="8031" max="8031" width="0" style="124" hidden="1" customWidth="1"/>
    <col min="8032" max="8217" width="11.42578125" style="124"/>
    <col min="8218" max="8219" width="0" style="124" hidden="1" customWidth="1"/>
    <col min="8220" max="8220" width="2" style="124" customWidth="1"/>
    <col min="8221" max="8221" width="1.85546875" style="124" customWidth="1"/>
    <col min="8222" max="8222" width="28.140625" style="124" customWidth="1"/>
    <col min="8223" max="8224" width="52.28515625" style="124" customWidth="1"/>
    <col min="8225" max="8226" width="29" style="124" customWidth="1"/>
    <col min="8227" max="8227" width="87" style="124" customWidth="1"/>
    <col min="8228" max="8228" width="64.85546875" style="124" customWidth="1"/>
    <col min="8229" max="8229" width="47" style="124" customWidth="1"/>
    <col min="8230" max="8230" width="30.7109375" style="124" customWidth="1"/>
    <col min="8231" max="8231" width="30.140625" style="124" customWidth="1"/>
    <col min="8232" max="8232" width="29.85546875" style="124" customWidth="1"/>
    <col min="8233" max="8233" width="23.28515625" style="124" customWidth="1"/>
    <col min="8234" max="8234" width="31.42578125" style="124" customWidth="1"/>
    <col min="8235" max="8235" width="28.42578125" style="124" customWidth="1"/>
    <col min="8236" max="8236" width="33.7109375" style="124" customWidth="1"/>
    <col min="8237" max="8237" width="22.5703125" style="124" customWidth="1"/>
    <col min="8238" max="8238" width="17.5703125" style="124" customWidth="1"/>
    <col min="8239" max="8239" width="22.7109375" style="124" customWidth="1"/>
    <col min="8240" max="8240" width="21.42578125" style="124" customWidth="1"/>
    <col min="8241" max="8241" width="22" style="124" customWidth="1"/>
    <col min="8242" max="8242" width="20.28515625" style="124" customWidth="1"/>
    <col min="8243" max="8243" width="33.42578125" style="124" customWidth="1"/>
    <col min="8244" max="8244" width="25.42578125" style="124" customWidth="1"/>
    <col min="8245" max="8245" width="23" style="124" customWidth="1"/>
    <col min="8246" max="8246" width="18.28515625" style="124" customWidth="1"/>
    <col min="8247" max="8247" width="21.5703125" style="124" customWidth="1"/>
    <col min="8248" max="8248" width="15" style="124" customWidth="1"/>
    <col min="8249" max="8249" width="24.5703125" style="124" customWidth="1"/>
    <col min="8250" max="8250" width="15.5703125" style="124" customWidth="1"/>
    <col min="8251" max="8251" width="24.42578125" style="124" customWidth="1"/>
    <col min="8252" max="8252" width="17.5703125" style="124" customWidth="1"/>
    <col min="8253" max="8253" width="22.28515625" style="124" customWidth="1"/>
    <col min="8254" max="8254" width="26.7109375" style="124" customWidth="1"/>
    <col min="8255" max="8255" width="23.5703125" style="124" customWidth="1"/>
    <col min="8256" max="8256" width="22.7109375" style="124" customWidth="1"/>
    <col min="8257" max="8257" width="26.140625" style="124" customWidth="1"/>
    <col min="8258" max="8259" width="22.5703125" style="124" customWidth="1"/>
    <col min="8260" max="8260" width="26.5703125" style="124" customWidth="1"/>
    <col min="8261" max="8263" width="48.42578125" style="124" customWidth="1"/>
    <col min="8264" max="8272" width="79.85546875" style="124" customWidth="1"/>
    <col min="8273" max="8277" width="11.42578125" style="124"/>
    <col min="8278" max="8278" width="12.7109375" style="124" bestFit="1" customWidth="1"/>
    <col min="8279" max="8279" width="11.42578125" style="124"/>
    <col min="8280" max="8286" width="11.42578125" style="124" customWidth="1"/>
    <col min="8287" max="8287" width="0" style="124" hidden="1" customWidth="1"/>
    <col min="8288" max="8473" width="11.42578125" style="124"/>
    <col min="8474" max="8475" width="0" style="124" hidden="1" customWidth="1"/>
    <col min="8476" max="8476" width="2" style="124" customWidth="1"/>
    <col min="8477" max="8477" width="1.85546875" style="124" customWidth="1"/>
    <col min="8478" max="8478" width="28.140625" style="124" customWidth="1"/>
    <col min="8479" max="8480" width="52.28515625" style="124" customWidth="1"/>
    <col min="8481" max="8482" width="29" style="124" customWidth="1"/>
    <col min="8483" max="8483" width="87" style="124" customWidth="1"/>
    <col min="8484" max="8484" width="64.85546875" style="124" customWidth="1"/>
    <col min="8485" max="8485" width="47" style="124" customWidth="1"/>
    <col min="8486" max="8486" width="30.7109375" style="124" customWidth="1"/>
    <col min="8487" max="8487" width="30.140625" style="124" customWidth="1"/>
    <col min="8488" max="8488" width="29.85546875" style="124" customWidth="1"/>
    <col min="8489" max="8489" width="23.28515625" style="124" customWidth="1"/>
    <col min="8490" max="8490" width="31.42578125" style="124" customWidth="1"/>
    <col min="8491" max="8491" width="28.42578125" style="124" customWidth="1"/>
    <col min="8492" max="8492" width="33.7109375" style="124" customWidth="1"/>
    <col min="8493" max="8493" width="22.5703125" style="124" customWidth="1"/>
    <col min="8494" max="8494" width="17.5703125" style="124" customWidth="1"/>
    <col min="8495" max="8495" width="22.7109375" style="124" customWidth="1"/>
    <col min="8496" max="8496" width="21.42578125" style="124" customWidth="1"/>
    <col min="8497" max="8497" width="22" style="124" customWidth="1"/>
    <col min="8498" max="8498" width="20.28515625" style="124" customWidth="1"/>
    <col min="8499" max="8499" width="33.42578125" style="124" customWidth="1"/>
    <col min="8500" max="8500" width="25.42578125" style="124" customWidth="1"/>
    <col min="8501" max="8501" width="23" style="124" customWidth="1"/>
    <col min="8502" max="8502" width="18.28515625" style="124" customWidth="1"/>
    <col min="8503" max="8503" width="21.5703125" style="124" customWidth="1"/>
    <col min="8504" max="8504" width="15" style="124" customWidth="1"/>
    <col min="8505" max="8505" width="24.5703125" style="124" customWidth="1"/>
    <col min="8506" max="8506" width="15.5703125" style="124" customWidth="1"/>
    <col min="8507" max="8507" width="24.42578125" style="124" customWidth="1"/>
    <col min="8508" max="8508" width="17.5703125" style="124" customWidth="1"/>
    <col min="8509" max="8509" width="22.28515625" style="124" customWidth="1"/>
    <col min="8510" max="8510" width="26.7109375" style="124" customWidth="1"/>
    <col min="8511" max="8511" width="23.5703125" style="124" customWidth="1"/>
    <col min="8512" max="8512" width="22.7109375" style="124" customWidth="1"/>
    <col min="8513" max="8513" width="26.140625" style="124" customWidth="1"/>
    <col min="8514" max="8515" width="22.5703125" style="124" customWidth="1"/>
    <col min="8516" max="8516" width="26.5703125" style="124" customWidth="1"/>
    <col min="8517" max="8519" width="48.42578125" style="124" customWidth="1"/>
    <col min="8520" max="8528" width="79.85546875" style="124" customWidth="1"/>
    <col min="8529" max="8533" width="11.42578125" style="124"/>
    <col min="8534" max="8534" width="12.7109375" style="124" bestFit="1" customWidth="1"/>
    <col min="8535" max="8535" width="11.42578125" style="124"/>
    <col min="8536" max="8542" width="11.42578125" style="124" customWidth="1"/>
    <col min="8543" max="8543" width="0" style="124" hidden="1" customWidth="1"/>
    <col min="8544" max="8729" width="11.42578125" style="124"/>
    <col min="8730" max="8731" width="0" style="124" hidden="1" customWidth="1"/>
    <col min="8732" max="8732" width="2" style="124" customWidth="1"/>
    <col min="8733" max="8733" width="1.85546875" style="124" customWidth="1"/>
    <col min="8734" max="8734" width="28.140625" style="124" customWidth="1"/>
    <col min="8735" max="8736" width="52.28515625" style="124" customWidth="1"/>
    <col min="8737" max="8738" width="29" style="124" customWidth="1"/>
    <col min="8739" max="8739" width="87" style="124" customWidth="1"/>
    <col min="8740" max="8740" width="64.85546875" style="124" customWidth="1"/>
    <col min="8741" max="8741" width="47" style="124" customWidth="1"/>
    <col min="8742" max="8742" width="30.7109375" style="124" customWidth="1"/>
    <col min="8743" max="8743" width="30.140625" style="124" customWidth="1"/>
    <col min="8744" max="8744" width="29.85546875" style="124" customWidth="1"/>
    <col min="8745" max="8745" width="23.28515625" style="124" customWidth="1"/>
    <col min="8746" max="8746" width="31.42578125" style="124" customWidth="1"/>
    <col min="8747" max="8747" width="28.42578125" style="124" customWidth="1"/>
    <col min="8748" max="8748" width="33.7109375" style="124" customWidth="1"/>
    <col min="8749" max="8749" width="22.5703125" style="124" customWidth="1"/>
    <col min="8750" max="8750" width="17.5703125" style="124" customWidth="1"/>
    <col min="8751" max="8751" width="22.7109375" style="124" customWidth="1"/>
    <col min="8752" max="8752" width="21.42578125" style="124" customWidth="1"/>
    <col min="8753" max="8753" width="22" style="124" customWidth="1"/>
    <col min="8754" max="8754" width="20.28515625" style="124" customWidth="1"/>
    <col min="8755" max="8755" width="33.42578125" style="124" customWidth="1"/>
    <col min="8756" max="8756" width="25.42578125" style="124" customWidth="1"/>
    <col min="8757" max="8757" width="23" style="124" customWidth="1"/>
    <col min="8758" max="8758" width="18.28515625" style="124" customWidth="1"/>
    <col min="8759" max="8759" width="21.5703125" style="124" customWidth="1"/>
    <col min="8760" max="8760" width="15" style="124" customWidth="1"/>
    <col min="8761" max="8761" width="24.5703125" style="124" customWidth="1"/>
    <col min="8762" max="8762" width="15.5703125" style="124" customWidth="1"/>
    <col min="8763" max="8763" width="24.42578125" style="124" customWidth="1"/>
    <col min="8764" max="8764" width="17.5703125" style="124" customWidth="1"/>
    <col min="8765" max="8765" width="22.28515625" style="124" customWidth="1"/>
    <col min="8766" max="8766" width="26.7109375" style="124" customWidth="1"/>
    <col min="8767" max="8767" width="23.5703125" style="124" customWidth="1"/>
    <col min="8768" max="8768" width="22.7109375" style="124" customWidth="1"/>
    <col min="8769" max="8769" width="26.140625" style="124" customWidth="1"/>
    <col min="8770" max="8771" width="22.5703125" style="124" customWidth="1"/>
    <col min="8772" max="8772" width="26.5703125" style="124" customWidth="1"/>
    <col min="8773" max="8775" width="48.42578125" style="124" customWidth="1"/>
    <col min="8776" max="8784" width="79.85546875" style="124" customWidth="1"/>
    <col min="8785" max="8789" width="11.42578125" style="124"/>
    <col min="8790" max="8790" width="12.7109375" style="124" bestFit="1" customWidth="1"/>
    <col min="8791" max="8791" width="11.42578125" style="124"/>
    <col min="8792" max="8798" width="11.42578125" style="124" customWidth="1"/>
    <col min="8799" max="8799" width="0" style="124" hidden="1" customWidth="1"/>
    <col min="8800" max="8985" width="11.42578125" style="124"/>
    <col min="8986" max="8987" width="0" style="124" hidden="1" customWidth="1"/>
    <col min="8988" max="8988" width="2" style="124" customWidth="1"/>
    <col min="8989" max="8989" width="1.85546875" style="124" customWidth="1"/>
    <col min="8990" max="8990" width="28.140625" style="124" customWidth="1"/>
    <col min="8991" max="8992" width="52.28515625" style="124" customWidth="1"/>
    <col min="8993" max="8994" width="29" style="124" customWidth="1"/>
    <col min="8995" max="8995" width="87" style="124" customWidth="1"/>
    <col min="8996" max="8996" width="64.85546875" style="124" customWidth="1"/>
    <col min="8997" max="8997" width="47" style="124" customWidth="1"/>
    <col min="8998" max="8998" width="30.7109375" style="124" customWidth="1"/>
    <col min="8999" max="8999" width="30.140625" style="124" customWidth="1"/>
    <col min="9000" max="9000" width="29.85546875" style="124" customWidth="1"/>
    <col min="9001" max="9001" width="23.28515625" style="124" customWidth="1"/>
    <col min="9002" max="9002" width="31.42578125" style="124" customWidth="1"/>
    <col min="9003" max="9003" width="28.42578125" style="124" customWidth="1"/>
    <col min="9004" max="9004" width="33.7109375" style="124" customWidth="1"/>
    <col min="9005" max="9005" width="22.5703125" style="124" customWidth="1"/>
    <col min="9006" max="9006" width="17.5703125" style="124" customWidth="1"/>
    <col min="9007" max="9007" width="22.7109375" style="124" customWidth="1"/>
    <col min="9008" max="9008" width="21.42578125" style="124" customWidth="1"/>
    <col min="9009" max="9009" width="22" style="124" customWidth="1"/>
    <col min="9010" max="9010" width="20.28515625" style="124" customWidth="1"/>
    <col min="9011" max="9011" width="33.42578125" style="124" customWidth="1"/>
    <col min="9012" max="9012" width="25.42578125" style="124" customWidth="1"/>
    <col min="9013" max="9013" width="23" style="124" customWidth="1"/>
    <col min="9014" max="9014" width="18.28515625" style="124" customWidth="1"/>
    <col min="9015" max="9015" width="21.5703125" style="124" customWidth="1"/>
    <col min="9016" max="9016" width="15" style="124" customWidth="1"/>
    <col min="9017" max="9017" width="24.5703125" style="124" customWidth="1"/>
    <col min="9018" max="9018" width="15.5703125" style="124" customWidth="1"/>
    <col min="9019" max="9019" width="24.42578125" style="124" customWidth="1"/>
    <col min="9020" max="9020" width="17.5703125" style="124" customWidth="1"/>
    <col min="9021" max="9021" width="22.28515625" style="124" customWidth="1"/>
    <col min="9022" max="9022" width="26.7109375" style="124" customWidth="1"/>
    <col min="9023" max="9023" width="23.5703125" style="124" customWidth="1"/>
    <col min="9024" max="9024" width="22.7109375" style="124" customWidth="1"/>
    <col min="9025" max="9025" width="26.140625" style="124" customWidth="1"/>
    <col min="9026" max="9027" width="22.5703125" style="124" customWidth="1"/>
    <col min="9028" max="9028" width="26.5703125" style="124" customWidth="1"/>
    <col min="9029" max="9031" width="48.42578125" style="124" customWidth="1"/>
    <col min="9032" max="9040" width="79.85546875" style="124" customWidth="1"/>
    <col min="9041" max="9045" width="11.42578125" style="124"/>
    <col min="9046" max="9046" width="12.7109375" style="124" bestFit="1" customWidth="1"/>
    <col min="9047" max="9047" width="11.42578125" style="124"/>
    <col min="9048" max="9054" width="11.42578125" style="124" customWidth="1"/>
    <col min="9055" max="9055" width="0" style="124" hidden="1" customWidth="1"/>
    <col min="9056" max="9241" width="11.42578125" style="124"/>
    <col min="9242" max="9243" width="0" style="124" hidden="1" customWidth="1"/>
    <col min="9244" max="9244" width="2" style="124" customWidth="1"/>
    <col min="9245" max="9245" width="1.85546875" style="124" customWidth="1"/>
    <col min="9246" max="9246" width="28.140625" style="124" customWidth="1"/>
    <col min="9247" max="9248" width="52.28515625" style="124" customWidth="1"/>
    <col min="9249" max="9250" width="29" style="124" customWidth="1"/>
    <col min="9251" max="9251" width="87" style="124" customWidth="1"/>
    <col min="9252" max="9252" width="64.85546875" style="124" customWidth="1"/>
    <col min="9253" max="9253" width="47" style="124" customWidth="1"/>
    <col min="9254" max="9254" width="30.7109375" style="124" customWidth="1"/>
    <col min="9255" max="9255" width="30.140625" style="124" customWidth="1"/>
    <col min="9256" max="9256" width="29.85546875" style="124" customWidth="1"/>
    <col min="9257" max="9257" width="23.28515625" style="124" customWidth="1"/>
    <col min="9258" max="9258" width="31.42578125" style="124" customWidth="1"/>
    <col min="9259" max="9259" width="28.42578125" style="124" customWidth="1"/>
    <col min="9260" max="9260" width="33.7109375" style="124" customWidth="1"/>
    <col min="9261" max="9261" width="22.5703125" style="124" customWidth="1"/>
    <col min="9262" max="9262" width="17.5703125" style="124" customWidth="1"/>
    <col min="9263" max="9263" width="22.7109375" style="124" customWidth="1"/>
    <col min="9264" max="9264" width="21.42578125" style="124" customWidth="1"/>
    <col min="9265" max="9265" width="22" style="124" customWidth="1"/>
    <col min="9266" max="9266" width="20.28515625" style="124" customWidth="1"/>
    <col min="9267" max="9267" width="33.42578125" style="124" customWidth="1"/>
    <col min="9268" max="9268" width="25.42578125" style="124" customWidth="1"/>
    <col min="9269" max="9269" width="23" style="124" customWidth="1"/>
    <col min="9270" max="9270" width="18.28515625" style="124" customWidth="1"/>
    <col min="9271" max="9271" width="21.5703125" style="124" customWidth="1"/>
    <col min="9272" max="9272" width="15" style="124" customWidth="1"/>
    <col min="9273" max="9273" width="24.5703125" style="124" customWidth="1"/>
    <col min="9274" max="9274" width="15.5703125" style="124" customWidth="1"/>
    <col min="9275" max="9275" width="24.42578125" style="124" customWidth="1"/>
    <col min="9276" max="9276" width="17.5703125" style="124" customWidth="1"/>
    <col min="9277" max="9277" width="22.28515625" style="124" customWidth="1"/>
    <col min="9278" max="9278" width="26.7109375" style="124" customWidth="1"/>
    <col min="9279" max="9279" width="23.5703125" style="124" customWidth="1"/>
    <col min="9280" max="9280" width="22.7109375" style="124" customWidth="1"/>
    <col min="9281" max="9281" width="26.140625" style="124" customWidth="1"/>
    <col min="9282" max="9283" width="22.5703125" style="124" customWidth="1"/>
    <col min="9284" max="9284" width="26.5703125" style="124" customWidth="1"/>
    <col min="9285" max="9287" width="48.42578125" style="124" customWidth="1"/>
    <col min="9288" max="9296" width="79.85546875" style="124" customWidth="1"/>
    <col min="9297" max="9301" width="11.42578125" style="124"/>
    <col min="9302" max="9302" width="12.7109375" style="124" bestFit="1" customWidth="1"/>
    <col min="9303" max="9303" width="11.42578125" style="124"/>
    <col min="9304" max="9310" width="11.42578125" style="124" customWidth="1"/>
    <col min="9311" max="9311" width="0" style="124" hidden="1" customWidth="1"/>
    <col min="9312" max="9497" width="11.42578125" style="124"/>
    <col min="9498" max="9499" width="0" style="124" hidden="1" customWidth="1"/>
    <col min="9500" max="9500" width="2" style="124" customWidth="1"/>
    <col min="9501" max="9501" width="1.85546875" style="124" customWidth="1"/>
    <col min="9502" max="9502" width="28.140625" style="124" customWidth="1"/>
    <col min="9503" max="9504" width="52.28515625" style="124" customWidth="1"/>
    <col min="9505" max="9506" width="29" style="124" customWidth="1"/>
    <col min="9507" max="9507" width="87" style="124" customWidth="1"/>
    <col min="9508" max="9508" width="64.85546875" style="124" customWidth="1"/>
    <col min="9509" max="9509" width="47" style="124" customWidth="1"/>
    <col min="9510" max="9510" width="30.7109375" style="124" customWidth="1"/>
    <col min="9511" max="9511" width="30.140625" style="124" customWidth="1"/>
    <col min="9512" max="9512" width="29.85546875" style="124" customWidth="1"/>
    <col min="9513" max="9513" width="23.28515625" style="124" customWidth="1"/>
    <col min="9514" max="9514" width="31.42578125" style="124" customWidth="1"/>
    <col min="9515" max="9515" width="28.42578125" style="124" customWidth="1"/>
    <col min="9516" max="9516" width="33.7109375" style="124" customWidth="1"/>
    <col min="9517" max="9517" width="22.5703125" style="124" customWidth="1"/>
    <col min="9518" max="9518" width="17.5703125" style="124" customWidth="1"/>
    <col min="9519" max="9519" width="22.7109375" style="124" customWidth="1"/>
    <col min="9520" max="9520" width="21.42578125" style="124" customWidth="1"/>
    <col min="9521" max="9521" width="22" style="124" customWidth="1"/>
    <col min="9522" max="9522" width="20.28515625" style="124" customWidth="1"/>
    <col min="9523" max="9523" width="33.42578125" style="124" customWidth="1"/>
    <col min="9524" max="9524" width="25.42578125" style="124" customWidth="1"/>
    <col min="9525" max="9525" width="23" style="124" customWidth="1"/>
    <col min="9526" max="9526" width="18.28515625" style="124" customWidth="1"/>
    <col min="9527" max="9527" width="21.5703125" style="124" customWidth="1"/>
    <col min="9528" max="9528" width="15" style="124" customWidth="1"/>
    <col min="9529" max="9529" width="24.5703125" style="124" customWidth="1"/>
    <col min="9530" max="9530" width="15.5703125" style="124" customWidth="1"/>
    <col min="9531" max="9531" width="24.42578125" style="124" customWidth="1"/>
    <col min="9532" max="9532" width="17.5703125" style="124" customWidth="1"/>
    <col min="9533" max="9533" width="22.28515625" style="124" customWidth="1"/>
    <col min="9534" max="9534" width="26.7109375" style="124" customWidth="1"/>
    <col min="9535" max="9535" width="23.5703125" style="124" customWidth="1"/>
    <col min="9536" max="9536" width="22.7109375" style="124" customWidth="1"/>
    <col min="9537" max="9537" width="26.140625" style="124" customWidth="1"/>
    <col min="9538" max="9539" width="22.5703125" style="124" customWidth="1"/>
    <col min="9540" max="9540" width="26.5703125" style="124" customWidth="1"/>
    <col min="9541" max="9543" width="48.42578125" style="124" customWidth="1"/>
    <col min="9544" max="9552" width="79.85546875" style="124" customWidth="1"/>
    <col min="9553" max="9557" width="11.42578125" style="124"/>
    <col min="9558" max="9558" width="12.7109375" style="124" bestFit="1" customWidth="1"/>
    <col min="9559" max="9559" width="11.42578125" style="124"/>
    <col min="9560" max="9566" width="11.42578125" style="124" customWidth="1"/>
    <col min="9567" max="9567" width="0" style="124" hidden="1" customWidth="1"/>
    <col min="9568" max="9753" width="11.42578125" style="124"/>
    <col min="9754" max="9755" width="0" style="124" hidden="1" customWidth="1"/>
    <col min="9756" max="9756" width="2" style="124" customWidth="1"/>
    <col min="9757" max="9757" width="1.85546875" style="124" customWidth="1"/>
    <col min="9758" max="9758" width="28.140625" style="124" customWidth="1"/>
    <col min="9759" max="9760" width="52.28515625" style="124" customWidth="1"/>
    <col min="9761" max="9762" width="29" style="124" customWidth="1"/>
    <col min="9763" max="9763" width="87" style="124" customWidth="1"/>
    <col min="9764" max="9764" width="64.85546875" style="124" customWidth="1"/>
    <col min="9765" max="9765" width="47" style="124" customWidth="1"/>
    <col min="9766" max="9766" width="30.7109375" style="124" customWidth="1"/>
    <col min="9767" max="9767" width="30.140625" style="124" customWidth="1"/>
    <col min="9768" max="9768" width="29.85546875" style="124" customWidth="1"/>
    <col min="9769" max="9769" width="23.28515625" style="124" customWidth="1"/>
    <col min="9770" max="9770" width="31.42578125" style="124" customWidth="1"/>
    <col min="9771" max="9771" width="28.42578125" style="124" customWidth="1"/>
    <col min="9772" max="9772" width="33.7109375" style="124" customWidth="1"/>
    <col min="9773" max="9773" width="22.5703125" style="124" customWidth="1"/>
    <col min="9774" max="9774" width="17.5703125" style="124" customWidth="1"/>
    <col min="9775" max="9775" width="22.7109375" style="124" customWidth="1"/>
    <col min="9776" max="9776" width="21.42578125" style="124" customWidth="1"/>
    <col min="9777" max="9777" width="22" style="124" customWidth="1"/>
    <col min="9778" max="9778" width="20.28515625" style="124" customWidth="1"/>
    <col min="9779" max="9779" width="33.42578125" style="124" customWidth="1"/>
    <col min="9780" max="9780" width="25.42578125" style="124" customWidth="1"/>
    <col min="9781" max="9781" width="23" style="124" customWidth="1"/>
    <col min="9782" max="9782" width="18.28515625" style="124" customWidth="1"/>
    <col min="9783" max="9783" width="21.5703125" style="124" customWidth="1"/>
    <col min="9784" max="9784" width="15" style="124" customWidth="1"/>
    <col min="9785" max="9785" width="24.5703125" style="124" customWidth="1"/>
    <col min="9786" max="9786" width="15.5703125" style="124" customWidth="1"/>
    <col min="9787" max="9787" width="24.42578125" style="124" customWidth="1"/>
    <col min="9788" max="9788" width="17.5703125" style="124" customWidth="1"/>
    <col min="9789" max="9789" width="22.28515625" style="124" customWidth="1"/>
    <col min="9790" max="9790" width="26.7109375" style="124" customWidth="1"/>
    <col min="9791" max="9791" width="23.5703125" style="124" customWidth="1"/>
    <col min="9792" max="9792" width="22.7109375" style="124" customWidth="1"/>
    <col min="9793" max="9793" width="26.140625" style="124" customWidth="1"/>
    <col min="9794" max="9795" width="22.5703125" style="124" customWidth="1"/>
    <col min="9796" max="9796" width="26.5703125" style="124" customWidth="1"/>
    <col min="9797" max="9799" width="48.42578125" style="124" customWidth="1"/>
    <col min="9800" max="9808" width="79.85546875" style="124" customWidth="1"/>
    <col min="9809" max="9813" width="11.42578125" style="124"/>
    <col min="9814" max="9814" width="12.7109375" style="124" bestFit="1" customWidth="1"/>
    <col min="9815" max="9815" width="11.42578125" style="124"/>
    <col min="9816" max="9822" width="11.42578125" style="124" customWidth="1"/>
    <col min="9823" max="9823" width="0" style="124" hidden="1" customWidth="1"/>
    <col min="9824" max="10009" width="11.42578125" style="124"/>
    <col min="10010" max="10011" width="0" style="124" hidden="1" customWidth="1"/>
    <col min="10012" max="10012" width="2" style="124" customWidth="1"/>
    <col min="10013" max="10013" width="1.85546875" style="124" customWidth="1"/>
    <col min="10014" max="10014" width="28.140625" style="124" customWidth="1"/>
    <col min="10015" max="10016" width="52.28515625" style="124" customWidth="1"/>
    <col min="10017" max="10018" width="29" style="124" customWidth="1"/>
    <col min="10019" max="10019" width="87" style="124" customWidth="1"/>
    <col min="10020" max="10020" width="64.85546875" style="124" customWidth="1"/>
    <col min="10021" max="10021" width="47" style="124" customWidth="1"/>
    <col min="10022" max="10022" width="30.7109375" style="124" customWidth="1"/>
    <col min="10023" max="10023" width="30.140625" style="124" customWidth="1"/>
    <col min="10024" max="10024" width="29.85546875" style="124" customWidth="1"/>
    <col min="10025" max="10025" width="23.28515625" style="124" customWidth="1"/>
    <col min="10026" max="10026" width="31.42578125" style="124" customWidth="1"/>
    <col min="10027" max="10027" width="28.42578125" style="124" customWidth="1"/>
    <col min="10028" max="10028" width="33.7109375" style="124" customWidth="1"/>
    <col min="10029" max="10029" width="22.5703125" style="124" customWidth="1"/>
    <col min="10030" max="10030" width="17.5703125" style="124" customWidth="1"/>
    <col min="10031" max="10031" width="22.7109375" style="124" customWidth="1"/>
    <col min="10032" max="10032" width="21.42578125" style="124" customWidth="1"/>
    <col min="10033" max="10033" width="22" style="124" customWidth="1"/>
    <col min="10034" max="10034" width="20.28515625" style="124" customWidth="1"/>
    <col min="10035" max="10035" width="33.42578125" style="124" customWidth="1"/>
    <col min="10036" max="10036" width="25.42578125" style="124" customWidth="1"/>
    <col min="10037" max="10037" width="23" style="124" customWidth="1"/>
    <col min="10038" max="10038" width="18.28515625" style="124" customWidth="1"/>
    <col min="10039" max="10039" width="21.5703125" style="124" customWidth="1"/>
    <col min="10040" max="10040" width="15" style="124" customWidth="1"/>
    <col min="10041" max="10041" width="24.5703125" style="124" customWidth="1"/>
    <col min="10042" max="10042" width="15.5703125" style="124" customWidth="1"/>
    <col min="10043" max="10043" width="24.42578125" style="124" customWidth="1"/>
    <col min="10044" max="10044" width="17.5703125" style="124" customWidth="1"/>
    <col min="10045" max="10045" width="22.28515625" style="124" customWidth="1"/>
    <col min="10046" max="10046" width="26.7109375" style="124" customWidth="1"/>
    <col min="10047" max="10047" width="23.5703125" style="124" customWidth="1"/>
    <col min="10048" max="10048" width="22.7109375" style="124" customWidth="1"/>
    <col min="10049" max="10049" width="26.140625" style="124" customWidth="1"/>
    <col min="10050" max="10051" width="22.5703125" style="124" customWidth="1"/>
    <col min="10052" max="10052" width="26.5703125" style="124" customWidth="1"/>
    <col min="10053" max="10055" width="48.42578125" style="124" customWidth="1"/>
    <col min="10056" max="10064" width="79.85546875" style="124" customWidth="1"/>
    <col min="10065" max="10069" width="11.42578125" style="124"/>
    <col min="10070" max="10070" width="12.7109375" style="124" bestFit="1" customWidth="1"/>
    <col min="10071" max="10071" width="11.42578125" style="124"/>
    <col min="10072" max="10078" width="11.42578125" style="124" customWidth="1"/>
    <col min="10079" max="10079" width="0" style="124" hidden="1" customWidth="1"/>
    <col min="10080" max="10265" width="11.42578125" style="124"/>
    <col min="10266" max="10267" width="0" style="124" hidden="1" customWidth="1"/>
    <col min="10268" max="10268" width="2" style="124" customWidth="1"/>
    <col min="10269" max="10269" width="1.85546875" style="124" customWidth="1"/>
    <col min="10270" max="10270" width="28.140625" style="124" customWidth="1"/>
    <col min="10271" max="10272" width="52.28515625" style="124" customWidth="1"/>
    <col min="10273" max="10274" width="29" style="124" customWidth="1"/>
    <col min="10275" max="10275" width="87" style="124" customWidth="1"/>
    <col min="10276" max="10276" width="64.85546875" style="124" customWidth="1"/>
    <col min="10277" max="10277" width="47" style="124" customWidth="1"/>
    <col min="10278" max="10278" width="30.7109375" style="124" customWidth="1"/>
    <col min="10279" max="10279" width="30.140625" style="124" customWidth="1"/>
    <col min="10280" max="10280" width="29.85546875" style="124" customWidth="1"/>
    <col min="10281" max="10281" width="23.28515625" style="124" customWidth="1"/>
    <col min="10282" max="10282" width="31.42578125" style="124" customWidth="1"/>
    <col min="10283" max="10283" width="28.42578125" style="124" customWidth="1"/>
    <col min="10284" max="10284" width="33.7109375" style="124" customWidth="1"/>
    <col min="10285" max="10285" width="22.5703125" style="124" customWidth="1"/>
    <col min="10286" max="10286" width="17.5703125" style="124" customWidth="1"/>
    <col min="10287" max="10287" width="22.7109375" style="124" customWidth="1"/>
    <col min="10288" max="10288" width="21.42578125" style="124" customWidth="1"/>
    <col min="10289" max="10289" width="22" style="124" customWidth="1"/>
    <col min="10290" max="10290" width="20.28515625" style="124" customWidth="1"/>
    <col min="10291" max="10291" width="33.42578125" style="124" customWidth="1"/>
    <col min="10292" max="10292" width="25.42578125" style="124" customWidth="1"/>
    <col min="10293" max="10293" width="23" style="124" customWidth="1"/>
    <col min="10294" max="10294" width="18.28515625" style="124" customWidth="1"/>
    <col min="10295" max="10295" width="21.5703125" style="124" customWidth="1"/>
    <col min="10296" max="10296" width="15" style="124" customWidth="1"/>
    <col min="10297" max="10297" width="24.5703125" style="124" customWidth="1"/>
    <col min="10298" max="10298" width="15.5703125" style="124" customWidth="1"/>
    <col min="10299" max="10299" width="24.42578125" style="124" customWidth="1"/>
    <col min="10300" max="10300" width="17.5703125" style="124" customWidth="1"/>
    <col min="10301" max="10301" width="22.28515625" style="124" customWidth="1"/>
    <col min="10302" max="10302" width="26.7109375" style="124" customWidth="1"/>
    <col min="10303" max="10303" width="23.5703125" style="124" customWidth="1"/>
    <col min="10304" max="10304" width="22.7109375" style="124" customWidth="1"/>
    <col min="10305" max="10305" width="26.140625" style="124" customWidth="1"/>
    <col min="10306" max="10307" width="22.5703125" style="124" customWidth="1"/>
    <col min="10308" max="10308" width="26.5703125" style="124" customWidth="1"/>
    <col min="10309" max="10311" width="48.42578125" style="124" customWidth="1"/>
    <col min="10312" max="10320" width="79.85546875" style="124" customWidth="1"/>
    <col min="10321" max="10325" width="11.42578125" style="124"/>
    <col min="10326" max="10326" width="12.7109375" style="124" bestFit="1" customWidth="1"/>
    <col min="10327" max="10327" width="11.42578125" style="124"/>
    <col min="10328" max="10334" width="11.42578125" style="124" customWidth="1"/>
    <col min="10335" max="10335" width="0" style="124" hidden="1" customWidth="1"/>
    <col min="10336" max="10521" width="11.42578125" style="124"/>
    <col min="10522" max="10523" width="0" style="124" hidden="1" customWidth="1"/>
    <col min="10524" max="10524" width="2" style="124" customWidth="1"/>
    <col min="10525" max="10525" width="1.85546875" style="124" customWidth="1"/>
    <col min="10526" max="10526" width="28.140625" style="124" customWidth="1"/>
    <col min="10527" max="10528" width="52.28515625" style="124" customWidth="1"/>
    <col min="10529" max="10530" width="29" style="124" customWidth="1"/>
    <col min="10531" max="10531" width="87" style="124" customWidth="1"/>
    <col min="10532" max="10532" width="64.85546875" style="124" customWidth="1"/>
    <col min="10533" max="10533" width="47" style="124" customWidth="1"/>
    <col min="10534" max="10534" width="30.7109375" style="124" customWidth="1"/>
    <col min="10535" max="10535" width="30.140625" style="124" customWidth="1"/>
    <col min="10536" max="10536" width="29.85546875" style="124" customWidth="1"/>
    <col min="10537" max="10537" width="23.28515625" style="124" customWidth="1"/>
    <col min="10538" max="10538" width="31.42578125" style="124" customWidth="1"/>
    <col min="10539" max="10539" width="28.42578125" style="124" customWidth="1"/>
    <col min="10540" max="10540" width="33.7109375" style="124" customWidth="1"/>
    <col min="10541" max="10541" width="22.5703125" style="124" customWidth="1"/>
    <col min="10542" max="10542" width="17.5703125" style="124" customWidth="1"/>
    <col min="10543" max="10543" width="22.7109375" style="124" customWidth="1"/>
    <col min="10544" max="10544" width="21.42578125" style="124" customWidth="1"/>
    <col min="10545" max="10545" width="22" style="124" customWidth="1"/>
    <col min="10546" max="10546" width="20.28515625" style="124" customWidth="1"/>
    <col min="10547" max="10547" width="33.42578125" style="124" customWidth="1"/>
    <col min="10548" max="10548" width="25.42578125" style="124" customWidth="1"/>
    <col min="10549" max="10549" width="23" style="124" customWidth="1"/>
    <col min="10550" max="10550" width="18.28515625" style="124" customWidth="1"/>
    <col min="10551" max="10551" width="21.5703125" style="124" customWidth="1"/>
    <col min="10552" max="10552" width="15" style="124" customWidth="1"/>
    <col min="10553" max="10553" width="24.5703125" style="124" customWidth="1"/>
    <col min="10554" max="10554" width="15.5703125" style="124" customWidth="1"/>
    <col min="10555" max="10555" width="24.42578125" style="124" customWidth="1"/>
    <col min="10556" max="10556" width="17.5703125" style="124" customWidth="1"/>
    <col min="10557" max="10557" width="22.28515625" style="124" customWidth="1"/>
    <col min="10558" max="10558" width="26.7109375" style="124" customWidth="1"/>
    <col min="10559" max="10559" width="23.5703125" style="124" customWidth="1"/>
    <col min="10560" max="10560" width="22.7109375" style="124" customWidth="1"/>
    <col min="10561" max="10561" width="26.140625" style="124" customWidth="1"/>
    <col min="10562" max="10563" width="22.5703125" style="124" customWidth="1"/>
    <col min="10564" max="10564" width="26.5703125" style="124" customWidth="1"/>
    <col min="10565" max="10567" width="48.42578125" style="124" customWidth="1"/>
    <col min="10568" max="10576" width="79.85546875" style="124" customWidth="1"/>
    <col min="10577" max="10581" width="11.42578125" style="124"/>
    <col min="10582" max="10582" width="12.7109375" style="124" bestFit="1" customWidth="1"/>
    <col min="10583" max="10583" width="11.42578125" style="124"/>
    <col min="10584" max="10590" width="11.42578125" style="124" customWidth="1"/>
    <col min="10591" max="10591" width="0" style="124" hidden="1" customWidth="1"/>
    <col min="10592" max="10777" width="11.42578125" style="124"/>
    <col min="10778" max="10779" width="0" style="124" hidden="1" customWidth="1"/>
    <col min="10780" max="10780" width="2" style="124" customWidth="1"/>
    <col min="10781" max="10781" width="1.85546875" style="124" customWidth="1"/>
    <col min="10782" max="10782" width="28.140625" style="124" customWidth="1"/>
    <col min="10783" max="10784" width="52.28515625" style="124" customWidth="1"/>
    <col min="10785" max="10786" width="29" style="124" customWidth="1"/>
    <col min="10787" max="10787" width="87" style="124" customWidth="1"/>
    <col min="10788" max="10788" width="64.85546875" style="124" customWidth="1"/>
    <col min="10789" max="10789" width="47" style="124" customWidth="1"/>
    <col min="10790" max="10790" width="30.7109375" style="124" customWidth="1"/>
    <col min="10791" max="10791" width="30.140625" style="124" customWidth="1"/>
    <col min="10792" max="10792" width="29.85546875" style="124" customWidth="1"/>
    <col min="10793" max="10793" width="23.28515625" style="124" customWidth="1"/>
    <col min="10794" max="10794" width="31.42578125" style="124" customWidth="1"/>
    <col min="10795" max="10795" width="28.42578125" style="124" customWidth="1"/>
    <col min="10796" max="10796" width="33.7109375" style="124" customWidth="1"/>
    <col min="10797" max="10797" width="22.5703125" style="124" customWidth="1"/>
    <col min="10798" max="10798" width="17.5703125" style="124" customWidth="1"/>
    <col min="10799" max="10799" width="22.7109375" style="124" customWidth="1"/>
    <col min="10800" max="10800" width="21.42578125" style="124" customWidth="1"/>
    <col min="10801" max="10801" width="22" style="124" customWidth="1"/>
    <col min="10802" max="10802" width="20.28515625" style="124" customWidth="1"/>
    <col min="10803" max="10803" width="33.42578125" style="124" customWidth="1"/>
    <col min="10804" max="10804" width="25.42578125" style="124" customWidth="1"/>
    <col min="10805" max="10805" width="23" style="124" customWidth="1"/>
    <col min="10806" max="10806" width="18.28515625" style="124" customWidth="1"/>
    <col min="10807" max="10807" width="21.5703125" style="124" customWidth="1"/>
    <col min="10808" max="10808" width="15" style="124" customWidth="1"/>
    <col min="10809" max="10809" width="24.5703125" style="124" customWidth="1"/>
    <col min="10810" max="10810" width="15.5703125" style="124" customWidth="1"/>
    <col min="10811" max="10811" width="24.42578125" style="124" customWidth="1"/>
    <col min="10812" max="10812" width="17.5703125" style="124" customWidth="1"/>
    <col min="10813" max="10813" width="22.28515625" style="124" customWidth="1"/>
    <col min="10814" max="10814" width="26.7109375" style="124" customWidth="1"/>
    <col min="10815" max="10815" width="23.5703125" style="124" customWidth="1"/>
    <col min="10816" max="10816" width="22.7109375" style="124" customWidth="1"/>
    <col min="10817" max="10817" width="26.140625" style="124" customWidth="1"/>
    <col min="10818" max="10819" width="22.5703125" style="124" customWidth="1"/>
    <col min="10820" max="10820" width="26.5703125" style="124" customWidth="1"/>
    <col min="10821" max="10823" width="48.42578125" style="124" customWidth="1"/>
    <col min="10824" max="10832" width="79.85546875" style="124" customWidth="1"/>
    <col min="10833" max="10837" width="11.42578125" style="124"/>
    <col min="10838" max="10838" width="12.7109375" style="124" bestFit="1" customWidth="1"/>
    <col min="10839" max="10839" width="11.42578125" style="124"/>
    <col min="10840" max="10846" width="11.42578125" style="124" customWidth="1"/>
    <col min="10847" max="10847" width="0" style="124" hidden="1" customWidth="1"/>
    <col min="10848" max="11033" width="11.42578125" style="124"/>
    <col min="11034" max="11035" width="0" style="124" hidden="1" customWidth="1"/>
    <col min="11036" max="11036" width="2" style="124" customWidth="1"/>
    <col min="11037" max="11037" width="1.85546875" style="124" customWidth="1"/>
    <col min="11038" max="11038" width="28.140625" style="124" customWidth="1"/>
    <col min="11039" max="11040" width="52.28515625" style="124" customWidth="1"/>
    <col min="11041" max="11042" width="29" style="124" customWidth="1"/>
    <col min="11043" max="11043" width="87" style="124" customWidth="1"/>
    <col min="11044" max="11044" width="64.85546875" style="124" customWidth="1"/>
    <col min="11045" max="11045" width="47" style="124" customWidth="1"/>
    <col min="11046" max="11046" width="30.7109375" style="124" customWidth="1"/>
    <col min="11047" max="11047" width="30.140625" style="124" customWidth="1"/>
    <col min="11048" max="11048" width="29.85546875" style="124" customWidth="1"/>
    <col min="11049" max="11049" width="23.28515625" style="124" customWidth="1"/>
    <col min="11050" max="11050" width="31.42578125" style="124" customWidth="1"/>
    <col min="11051" max="11051" width="28.42578125" style="124" customWidth="1"/>
    <col min="11052" max="11052" width="33.7109375" style="124" customWidth="1"/>
    <col min="11053" max="11053" width="22.5703125" style="124" customWidth="1"/>
    <col min="11054" max="11054" width="17.5703125" style="124" customWidth="1"/>
    <col min="11055" max="11055" width="22.7109375" style="124" customWidth="1"/>
    <col min="11056" max="11056" width="21.42578125" style="124" customWidth="1"/>
    <col min="11057" max="11057" width="22" style="124" customWidth="1"/>
    <col min="11058" max="11058" width="20.28515625" style="124" customWidth="1"/>
    <col min="11059" max="11059" width="33.42578125" style="124" customWidth="1"/>
    <col min="11060" max="11060" width="25.42578125" style="124" customWidth="1"/>
    <col min="11061" max="11061" width="23" style="124" customWidth="1"/>
    <col min="11062" max="11062" width="18.28515625" style="124" customWidth="1"/>
    <col min="11063" max="11063" width="21.5703125" style="124" customWidth="1"/>
    <col min="11064" max="11064" width="15" style="124" customWidth="1"/>
    <col min="11065" max="11065" width="24.5703125" style="124" customWidth="1"/>
    <col min="11066" max="11066" width="15.5703125" style="124" customWidth="1"/>
    <col min="11067" max="11067" width="24.42578125" style="124" customWidth="1"/>
    <col min="11068" max="11068" width="17.5703125" style="124" customWidth="1"/>
    <col min="11069" max="11069" width="22.28515625" style="124" customWidth="1"/>
    <col min="11070" max="11070" width="26.7109375" style="124" customWidth="1"/>
    <col min="11071" max="11071" width="23.5703125" style="124" customWidth="1"/>
    <col min="11072" max="11072" width="22.7109375" style="124" customWidth="1"/>
    <col min="11073" max="11073" width="26.140625" style="124" customWidth="1"/>
    <col min="11074" max="11075" width="22.5703125" style="124" customWidth="1"/>
    <col min="11076" max="11076" width="26.5703125" style="124" customWidth="1"/>
    <col min="11077" max="11079" width="48.42578125" style="124" customWidth="1"/>
    <col min="11080" max="11088" width="79.85546875" style="124" customWidth="1"/>
    <col min="11089" max="11093" width="11.42578125" style="124"/>
    <col min="11094" max="11094" width="12.7109375" style="124" bestFit="1" customWidth="1"/>
    <col min="11095" max="11095" width="11.42578125" style="124"/>
    <col min="11096" max="11102" width="11.42578125" style="124" customWidth="1"/>
    <col min="11103" max="11103" width="0" style="124" hidden="1" customWidth="1"/>
    <col min="11104" max="11289" width="11.42578125" style="124"/>
    <col min="11290" max="11291" width="0" style="124" hidden="1" customWidth="1"/>
    <col min="11292" max="11292" width="2" style="124" customWidth="1"/>
    <col min="11293" max="11293" width="1.85546875" style="124" customWidth="1"/>
    <col min="11294" max="11294" width="28.140625" style="124" customWidth="1"/>
    <col min="11295" max="11296" width="52.28515625" style="124" customWidth="1"/>
    <col min="11297" max="11298" width="29" style="124" customWidth="1"/>
    <col min="11299" max="11299" width="87" style="124" customWidth="1"/>
    <col min="11300" max="11300" width="64.85546875" style="124" customWidth="1"/>
    <col min="11301" max="11301" width="47" style="124" customWidth="1"/>
    <col min="11302" max="11302" width="30.7109375" style="124" customWidth="1"/>
    <col min="11303" max="11303" width="30.140625" style="124" customWidth="1"/>
    <col min="11304" max="11304" width="29.85546875" style="124" customWidth="1"/>
    <col min="11305" max="11305" width="23.28515625" style="124" customWidth="1"/>
    <col min="11306" max="11306" width="31.42578125" style="124" customWidth="1"/>
    <col min="11307" max="11307" width="28.42578125" style="124" customWidth="1"/>
    <col min="11308" max="11308" width="33.7109375" style="124" customWidth="1"/>
    <col min="11309" max="11309" width="22.5703125" style="124" customWidth="1"/>
    <col min="11310" max="11310" width="17.5703125" style="124" customWidth="1"/>
    <col min="11311" max="11311" width="22.7109375" style="124" customWidth="1"/>
    <col min="11312" max="11312" width="21.42578125" style="124" customWidth="1"/>
    <col min="11313" max="11313" width="22" style="124" customWidth="1"/>
    <col min="11314" max="11314" width="20.28515625" style="124" customWidth="1"/>
    <col min="11315" max="11315" width="33.42578125" style="124" customWidth="1"/>
    <col min="11316" max="11316" width="25.42578125" style="124" customWidth="1"/>
    <col min="11317" max="11317" width="23" style="124" customWidth="1"/>
    <col min="11318" max="11318" width="18.28515625" style="124" customWidth="1"/>
    <col min="11319" max="11319" width="21.5703125" style="124" customWidth="1"/>
    <col min="11320" max="11320" width="15" style="124" customWidth="1"/>
    <col min="11321" max="11321" width="24.5703125" style="124" customWidth="1"/>
    <col min="11322" max="11322" width="15.5703125" style="124" customWidth="1"/>
    <col min="11323" max="11323" width="24.42578125" style="124" customWidth="1"/>
    <col min="11324" max="11324" width="17.5703125" style="124" customWidth="1"/>
    <col min="11325" max="11325" width="22.28515625" style="124" customWidth="1"/>
    <col min="11326" max="11326" width="26.7109375" style="124" customWidth="1"/>
    <col min="11327" max="11327" width="23.5703125" style="124" customWidth="1"/>
    <col min="11328" max="11328" width="22.7109375" style="124" customWidth="1"/>
    <col min="11329" max="11329" width="26.140625" style="124" customWidth="1"/>
    <col min="11330" max="11331" width="22.5703125" style="124" customWidth="1"/>
    <col min="11332" max="11332" width="26.5703125" style="124" customWidth="1"/>
    <col min="11333" max="11335" width="48.42578125" style="124" customWidth="1"/>
    <col min="11336" max="11344" width="79.85546875" style="124" customWidth="1"/>
    <col min="11345" max="11349" width="11.42578125" style="124"/>
    <col min="11350" max="11350" width="12.7109375" style="124" bestFit="1" customWidth="1"/>
    <col min="11351" max="11351" width="11.42578125" style="124"/>
    <col min="11352" max="11358" width="11.42578125" style="124" customWidth="1"/>
    <col min="11359" max="11359" width="0" style="124" hidden="1" customWidth="1"/>
    <col min="11360" max="11545" width="11.42578125" style="124"/>
    <col min="11546" max="11547" width="0" style="124" hidden="1" customWidth="1"/>
    <col min="11548" max="11548" width="2" style="124" customWidth="1"/>
    <col min="11549" max="11549" width="1.85546875" style="124" customWidth="1"/>
    <col min="11550" max="11550" width="28.140625" style="124" customWidth="1"/>
    <col min="11551" max="11552" width="52.28515625" style="124" customWidth="1"/>
    <col min="11553" max="11554" width="29" style="124" customWidth="1"/>
    <col min="11555" max="11555" width="87" style="124" customWidth="1"/>
    <col min="11556" max="11556" width="64.85546875" style="124" customWidth="1"/>
    <col min="11557" max="11557" width="47" style="124" customWidth="1"/>
    <col min="11558" max="11558" width="30.7109375" style="124" customWidth="1"/>
    <col min="11559" max="11559" width="30.140625" style="124" customWidth="1"/>
    <col min="11560" max="11560" width="29.85546875" style="124" customWidth="1"/>
    <col min="11561" max="11561" width="23.28515625" style="124" customWidth="1"/>
    <col min="11562" max="11562" width="31.42578125" style="124" customWidth="1"/>
    <col min="11563" max="11563" width="28.42578125" style="124" customWidth="1"/>
    <col min="11564" max="11564" width="33.7109375" style="124" customWidth="1"/>
    <col min="11565" max="11565" width="22.5703125" style="124" customWidth="1"/>
    <col min="11566" max="11566" width="17.5703125" style="124" customWidth="1"/>
    <col min="11567" max="11567" width="22.7109375" style="124" customWidth="1"/>
    <col min="11568" max="11568" width="21.42578125" style="124" customWidth="1"/>
    <col min="11569" max="11569" width="22" style="124" customWidth="1"/>
    <col min="11570" max="11570" width="20.28515625" style="124" customWidth="1"/>
    <col min="11571" max="11571" width="33.42578125" style="124" customWidth="1"/>
    <col min="11572" max="11572" width="25.42578125" style="124" customWidth="1"/>
    <col min="11573" max="11573" width="23" style="124" customWidth="1"/>
    <col min="11574" max="11574" width="18.28515625" style="124" customWidth="1"/>
    <col min="11575" max="11575" width="21.5703125" style="124" customWidth="1"/>
    <col min="11576" max="11576" width="15" style="124" customWidth="1"/>
    <col min="11577" max="11577" width="24.5703125" style="124" customWidth="1"/>
    <col min="11578" max="11578" width="15.5703125" style="124" customWidth="1"/>
    <col min="11579" max="11579" width="24.42578125" style="124" customWidth="1"/>
    <col min="11580" max="11580" width="17.5703125" style="124" customWidth="1"/>
    <col min="11581" max="11581" width="22.28515625" style="124" customWidth="1"/>
    <col min="11582" max="11582" width="26.7109375" style="124" customWidth="1"/>
    <col min="11583" max="11583" width="23.5703125" style="124" customWidth="1"/>
    <col min="11584" max="11584" width="22.7109375" style="124" customWidth="1"/>
    <col min="11585" max="11585" width="26.140625" style="124" customWidth="1"/>
    <col min="11586" max="11587" width="22.5703125" style="124" customWidth="1"/>
    <col min="11588" max="11588" width="26.5703125" style="124" customWidth="1"/>
    <col min="11589" max="11591" width="48.42578125" style="124" customWidth="1"/>
    <col min="11592" max="11600" width="79.85546875" style="124" customWidth="1"/>
    <col min="11601" max="11605" width="11.42578125" style="124"/>
    <col min="11606" max="11606" width="12.7109375" style="124" bestFit="1" customWidth="1"/>
    <col min="11607" max="11607" width="11.42578125" style="124"/>
    <col min="11608" max="11614" width="11.42578125" style="124" customWidth="1"/>
    <col min="11615" max="11615" width="0" style="124" hidden="1" customWidth="1"/>
    <col min="11616" max="11801" width="11.42578125" style="124"/>
    <col min="11802" max="11803" width="0" style="124" hidden="1" customWidth="1"/>
    <col min="11804" max="11804" width="2" style="124" customWidth="1"/>
    <col min="11805" max="11805" width="1.85546875" style="124" customWidth="1"/>
    <col min="11806" max="11806" width="28.140625" style="124" customWidth="1"/>
    <col min="11807" max="11808" width="52.28515625" style="124" customWidth="1"/>
    <col min="11809" max="11810" width="29" style="124" customWidth="1"/>
    <col min="11811" max="11811" width="87" style="124" customWidth="1"/>
    <col min="11812" max="11812" width="64.85546875" style="124" customWidth="1"/>
    <col min="11813" max="11813" width="47" style="124" customWidth="1"/>
    <col min="11814" max="11814" width="30.7109375" style="124" customWidth="1"/>
    <col min="11815" max="11815" width="30.140625" style="124" customWidth="1"/>
    <col min="11816" max="11816" width="29.85546875" style="124" customWidth="1"/>
    <col min="11817" max="11817" width="23.28515625" style="124" customWidth="1"/>
    <col min="11818" max="11818" width="31.42578125" style="124" customWidth="1"/>
    <col min="11819" max="11819" width="28.42578125" style="124" customWidth="1"/>
    <col min="11820" max="11820" width="33.7109375" style="124" customWidth="1"/>
    <col min="11821" max="11821" width="22.5703125" style="124" customWidth="1"/>
    <col min="11822" max="11822" width="17.5703125" style="124" customWidth="1"/>
    <col min="11823" max="11823" width="22.7109375" style="124" customWidth="1"/>
    <col min="11824" max="11824" width="21.42578125" style="124" customWidth="1"/>
    <col min="11825" max="11825" width="22" style="124" customWidth="1"/>
    <col min="11826" max="11826" width="20.28515625" style="124" customWidth="1"/>
    <col min="11827" max="11827" width="33.42578125" style="124" customWidth="1"/>
    <col min="11828" max="11828" width="25.42578125" style="124" customWidth="1"/>
    <col min="11829" max="11829" width="23" style="124" customWidth="1"/>
    <col min="11830" max="11830" width="18.28515625" style="124" customWidth="1"/>
    <col min="11831" max="11831" width="21.5703125" style="124" customWidth="1"/>
    <col min="11832" max="11832" width="15" style="124" customWidth="1"/>
    <col min="11833" max="11833" width="24.5703125" style="124" customWidth="1"/>
    <col min="11834" max="11834" width="15.5703125" style="124" customWidth="1"/>
    <col min="11835" max="11835" width="24.42578125" style="124" customWidth="1"/>
    <col min="11836" max="11836" width="17.5703125" style="124" customWidth="1"/>
    <col min="11837" max="11837" width="22.28515625" style="124" customWidth="1"/>
    <col min="11838" max="11838" width="26.7109375" style="124" customWidth="1"/>
    <col min="11839" max="11839" width="23.5703125" style="124" customWidth="1"/>
    <col min="11840" max="11840" width="22.7109375" style="124" customWidth="1"/>
    <col min="11841" max="11841" width="26.140625" style="124" customWidth="1"/>
    <col min="11842" max="11843" width="22.5703125" style="124" customWidth="1"/>
    <col min="11844" max="11844" width="26.5703125" style="124" customWidth="1"/>
    <col min="11845" max="11847" width="48.42578125" style="124" customWidth="1"/>
    <col min="11848" max="11856" width="79.85546875" style="124" customWidth="1"/>
    <col min="11857" max="11861" width="11.42578125" style="124"/>
    <col min="11862" max="11862" width="12.7109375" style="124" bestFit="1" customWidth="1"/>
    <col min="11863" max="11863" width="11.42578125" style="124"/>
    <col min="11864" max="11870" width="11.42578125" style="124" customWidth="1"/>
    <col min="11871" max="11871" width="0" style="124" hidden="1" customWidth="1"/>
    <col min="11872" max="12057" width="11.42578125" style="124"/>
    <col min="12058" max="12059" width="0" style="124" hidden="1" customWidth="1"/>
    <col min="12060" max="12060" width="2" style="124" customWidth="1"/>
    <col min="12061" max="12061" width="1.85546875" style="124" customWidth="1"/>
    <col min="12062" max="12062" width="28.140625" style="124" customWidth="1"/>
    <col min="12063" max="12064" width="52.28515625" style="124" customWidth="1"/>
    <col min="12065" max="12066" width="29" style="124" customWidth="1"/>
    <col min="12067" max="12067" width="87" style="124" customWidth="1"/>
    <col min="12068" max="12068" width="64.85546875" style="124" customWidth="1"/>
    <col min="12069" max="12069" width="47" style="124" customWidth="1"/>
    <col min="12070" max="12070" width="30.7109375" style="124" customWidth="1"/>
    <col min="12071" max="12071" width="30.140625" style="124" customWidth="1"/>
    <col min="12072" max="12072" width="29.85546875" style="124" customWidth="1"/>
    <col min="12073" max="12073" width="23.28515625" style="124" customWidth="1"/>
    <col min="12074" max="12074" width="31.42578125" style="124" customWidth="1"/>
    <col min="12075" max="12075" width="28.42578125" style="124" customWidth="1"/>
    <col min="12076" max="12076" width="33.7109375" style="124" customWidth="1"/>
    <col min="12077" max="12077" width="22.5703125" style="124" customWidth="1"/>
    <col min="12078" max="12078" width="17.5703125" style="124" customWidth="1"/>
    <col min="12079" max="12079" width="22.7109375" style="124" customWidth="1"/>
    <col min="12080" max="12080" width="21.42578125" style="124" customWidth="1"/>
    <col min="12081" max="12081" width="22" style="124" customWidth="1"/>
    <col min="12082" max="12082" width="20.28515625" style="124" customWidth="1"/>
    <col min="12083" max="12083" width="33.42578125" style="124" customWidth="1"/>
    <col min="12084" max="12084" width="25.42578125" style="124" customWidth="1"/>
    <col min="12085" max="12085" width="23" style="124" customWidth="1"/>
    <col min="12086" max="12086" width="18.28515625" style="124" customWidth="1"/>
    <col min="12087" max="12087" width="21.5703125" style="124" customWidth="1"/>
    <col min="12088" max="12088" width="15" style="124" customWidth="1"/>
    <col min="12089" max="12089" width="24.5703125" style="124" customWidth="1"/>
    <col min="12090" max="12090" width="15.5703125" style="124" customWidth="1"/>
    <col min="12091" max="12091" width="24.42578125" style="124" customWidth="1"/>
    <col min="12092" max="12092" width="17.5703125" style="124" customWidth="1"/>
    <col min="12093" max="12093" width="22.28515625" style="124" customWidth="1"/>
    <col min="12094" max="12094" width="26.7109375" style="124" customWidth="1"/>
    <col min="12095" max="12095" width="23.5703125" style="124" customWidth="1"/>
    <col min="12096" max="12096" width="22.7109375" style="124" customWidth="1"/>
    <col min="12097" max="12097" width="26.140625" style="124" customWidth="1"/>
    <col min="12098" max="12099" width="22.5703125" style="124" customWidth="1"/>
    <col min="12100" max="12100" width="26.5703125" style="124" customWidth="1"/>
    <col min="12101" max="12103" width="48.42578125" style="124" customWidth="1"/>
    <col min="12104" max="12112" width="79.85546875" style="124" customWidth="1"/>
    <col min="12113" max="12117" width="11.42578125" style="124"/>
    <col min="12118" max="12118" width="12.7109375" style="124" bestFit="1" customWidth="1"/>
    <col min="12119" max="12119" width="11.42578125" style="124"/>
    <col min="12120" max="12126" width="11.42578125" style="124" customWidth="1"/>
    <col min="12127" max="12127" width="0" style="124" hidden="1" customWidth="1"/>
    <col min="12128" max="12313" width="11.42578125" style="124"/>
    <col min="12314" max="12315" width="0" style="124" hidden="1" customWidth="1"/>
    <col min="12316" max="12316" width="2" style="124" customWidth="1"/>
    <col min="12317" max="12317" width="1.85546875" style="124" customWidth="1"/>
    <col min="12318" max="12318" width="28.140625" style="124" customWidth="1"/>
    <col min="12319" max="12320" width="52.28515625" style="124" customWidth="1"/>
    <col min="12321" max="12322" width="29" style="124" customWidth="1"/>
    <col min="12323" max="12323" width="87" style="124" customWidth="1"/>
    <col min="12324" max="12324" width="64.85546875" style="124" customWidth="1"/>
    <col min="12325" max="12325" width="47" style="124" customWidth="1"/>
    <col min="12326" max="12326" width="30.7109375" style="124" customWidth="1"/>
    <col min="12327" max="12327" width="30.140625" style="124" customWidth="1"/>
    <col min="12328" max="12328" width="29.85546875" style="124" customWidth="1"/>
    <col min="12329" max="12329" width="23.28515625" style="124" customWidth="1"/>
    <col min="12330" max="12330" width="31.42578125" style="124" customWidth="1"/>
    <col min="12331" max="12331" width="28.42578125" style="124" customWidth="1"/>
    <col min="12332" max="12332" width="33.7109375" style="124" customWidth="1"/>
    <col min="12333" max="12333" width="22.5703125" style="124" customWidth="1"/>
    <col min="12334" max="12334" width="17.5703125" style="124" customWidth="1"/>
    <col min="12335" max="12335" width="22.7109375" style="124" customWidth="1"/>
    <col min="12336" max="12336" width="21.42578125" style="124" customWidth="1"/>
    <col min="12337" max="12337" width="22" style="124" customWidth="1"/>
    <col min="12338" max="12338" width="20.28515625" style="124" customWidth="1"/>
    <col min="12339" max="12339" width="33.42578125" style="124" customWidth="1"/>
    <col min="12340" max="12340" width="25.42578125" style="124" customWidth="1"/>
    <col min="12341" max="12341" width="23" style="124" customWidth="1"/>
    <col min="12342" max="12342" width="18.28515625" style="124" customWidth="1"/>
    <col min="12343" max="12343" width="21.5703125" style="124" customWidth="1"/>
    <col min="12344" max="12344" width="15" style="124" customWidth="1"/>
    <col min="12345" max="12345" width="24.5703125" style="124" customWidth="1"/>
    <col min="12346" max="12346" width="15.5703125" style="124" customWidth="1"/>
    <col min="12347" max="12347" width="24.42578125" style="124" customWidth="1"/>
    <col min="12348" max="12348" width="17.5703125" style="124" customWidth="1"/>
    <col min="12349" max="12349" width="22.28515625" style="124" customWidth="1"/>
    <col min="12350" max="12350" width="26.7109375" style="124" customWidth="1"/>
    <col min="12351" max="12351" width="23.5703125" style="124" customWidth="1"/>
    <col min="12352" max="12352" width="22.7109375" style="124" customWidth="1"/>
    <col min="12353" max="12353" width="26.140625" style="124" customWidth="1"/>
    <col min="12354" max="12355" width="22.5703125" style="124" customWidth="1"/>
    <col min="12356" max="12356" width="26.5703125" style="124" customWidth="1"/>
    <col min="12357" max="12359" width="48.42578125" style="124" customWidth="1"/>
    <col min="12360" max="12368" width="79.85546875" style="124" customWidth="1"/>
    <col min="12369" max="12373" width="11.42578125" style="124"/>
    <col min="12374" max="12374" width="12.7109375" style="124" bestFit="1" customWidth="1"/>
    <col min="12375" max="12375" width="11.42578125" style="124"/>
    <col min="12376" max="12382" width="11.42578125" style="124" customWidth="1"/>
    <col min="12383" max="12383" width="0" style="124" hidden="1" customWidth="1"/>
    <col min="12384" max="12569" width="11.42578125" style="124"/>
    <col min="12570" max="12571" width="0" style="124" hidden="1" customWidth="1"/>
    <col min="12572" max="12572" width="2" style="124" customWidth="1"/>
    <col min="12573" max="12573" width="1.85546875" style="124" customWidth="1"/>
    <col min="12574" max="12574" width="28.140625" style="124" customWidth="1"/>
    <col min="12575" max="12576" width="52.28515625" style="124" customWidth="1"/>
    <col min="12577" max="12578" width="29" style="124" customWidth="1"/>
    <col min="12579" max="12579" width="87" style="124" customWidth="1"/>
    <col min="12580" max="12580" width="64.85546875" style="124" customWidth="1"/>
    <col min="12581" max="12581" width="47" style="124" customWidth="1"/>
    <col min="12582" max="12582" width="30.7109375" style="124" customWidth="1"/>
    <col min="12583" max="12583" width="30.140625" style="124" customWidth="1"/>
    <col min="12584" max="12584" width="29.85546875" style="124" customWidth="1"/>
    <col min="12585" max="12585" width="23.28515625" style="124" customWidth="1"/>
    <col min="12586" max="12586" width="31.42578125" style="124" customWidth="1"/>
    <col min="12587" max="12587" width="28.42578125" style="124" customWidth="1"/>
    <col min="12588" max="12588" width="33.7109375" style="124" customWidth="1"/>
    <col min="12589" max="12589" width="22.5703125" style="124" customWidth="1"/>
    <col min="12590" max="12590" width="17.5703125" style="124" customWidth="1"/>
    <col min="12591" max="12591" width="22.7109375" style="124" customWidth="1"/>
    <col min="12592" max="12592" width="21.42578125" style="124" customWidth="1"/>
    <col min="12593" max="12593" width="22" style="124" customWidth="1"/>
    <col min="12594" max="12594" width="20.28515625" style="124" customWidth="1"/>
    <col min="12595" max="12595" width="33.42578125" style="124" customWidth="1"/>
    <col min="12596" max="12596" width="25.42578125" style="124" customWidth="1"/>
    <col min="12597" max="12597" width="23" style="124" customWidth="1"/>
    <col min="12598" max="12598" width="18.28515625" style="124" customWidth="1"/>
    <col min="12599" max="12599" width="21.5703125" style="124" customWidth="1"/>
    <col min="12600" max="12600" width="15" style="124" customWidth="1"/>
    <col min="12601" max="12601" width="24.5703125" style="124" customWidth="1"/>
    <col min="12602" max="12602" width="15.5703125" style="124" customWidth="1"/>
    <col min="12603" max="12603" width="24.42578125" style="124" customWidth="1"/>
    <col min="12604" max="12604" width="17.5703125" style="124" customWidth="1"/>
    <col min="12605" max="12605" width="22.28515625" style="124" customWidth="1"/>
    <col min="12606" max="12606" width="26.7109375" style="124" customWidth="1"/>
    <col min="12607" max="12607" width="23.5703125" style="124" customWidth="1"/>
    <col min="12608" max="12608" width="22.7109375" style="124" customWidth="1"/>
    <col min="12609" max="12609" width="26.140625" style="124" customWidth="1"/>
    <col min="12610" max="12611" width="22.5703125" style="124" customWidth="1"/>
    <col min="12612" max="12612" width="26.5703125" style="124" customWidth="1"/>
    <col min="12613" max="12615" width="48.42578125" style="124" customWidth="1"/>
    <col min="12616" max="12624" width="79.85546875" style="124" customWidth="1"/>
    <col min="12625" max="12629" width="11.42578125" style="124"/>
    <col min="12630" max="12630" width="12.7109375" style="124" bestFit="1" customWidth="1"/>
    <col min="12631" max="12631" width="11.42578125" style="124"/>
    <col min="12632" max="12638" width="11.42578125" style="124" customWidth="1"/>
    <col min="12639" max="12639" width="0" style="124" hidden="1" customWidth="1"/>
    <col min="12640" max="12825" width="11.42578125" style="124"/>
    <col min="12826" max="12827" width="0" style="124" hidden="1" customWidth="1"/>
    <col min="12828" max="12828" width="2" style="124" customWidth="1"/>
    <col min="12829" max="12829" width="1.85546875" style="124" customWidth="1"/>
    <col min="12830" max="12830" width="28.140625" style="124" customWidth="1"/>
    <col min="12831" max="12832" width="52.28515625" style="124" customWidth="1"/>
    <col min="12833" max="12834" width="29" style="124" customWidth="1"/>
    <col min="12835" max="12835" width="87" style="124" customWidth="1"/>
    <col min="12836" max="12836" width="64.85546875" style="124" customWidth="1"/>
    <col min="12837" max="12837" width="47" style="124" customWidth="1"/>
    <col min="12838" max="12838" width="30.7109375" style="124" customWidth="1"/>
    <col min="12839" max="12839" width="30.140625" style="124" customWidth="1"/>
    <col min="12840" max="12840" width="29.85546875" style="124" customWidth="1"/>
    <col min="12841" max="12841" width="23.28515625" style="124" customWidth="1"/>
    <col min="12842" max="12842" width="31.42578125" style="124" customWidth="1"/>
    <col min="12843" max="12843" width="28.42578125" style="124" customWidth="1"/>
    <col min="12844" max="12844" width="33.7109375" style="124" customWidth="1"/>
    <col min="12845" max="12845" width="22.5703125" style="124" customWidth="1"/>
    <col min="12846" max="12846" width="17.5703125" style="124" customWidth="1"/>
    <col min="12847" max="12847" width="22.7109375" style="124" customWidth="1"/>
    <col min="12848" max="12848" width="21.42578125" style="124" customWidth="1"/>
    <col min="12849" max="12849" width="22" style="124" customWidth="1"/>
    <col min="12850" max="12850" width="20.28515625" style="124" customWidth="1"/>
    <col min="12851" max="12851" width="33.42578125" style="124" customWidth="1"/>
    <col min="12852" max="12852" width="25.42578125" style="124" customWidth="1"/>
    <col min="12853" max="12853" width="23" style="124" customWidth="1"/>
    <col min="12854" max="12854" width="18.28515625" style="124" customWidth="1"/>
    <col min="12855" max="12855" width="21.5703125" style="124" customWidth="1"/>
    <col min="12856" max="12856" width="15" style="124" customWidth="1"/>
    <col min="12857" max="12857" width="24.5703125" style="124" customWidth="1"/>
    <col min="12858" max="12858" width="15.5703125" style="124" customWidth="1"/>
    <col min="12859" max="12859" width="24.42578125" style="124" customWidth="1"/>
    <col min="12860" max="12860" width="17.5703125" style="124" customWidth="1"/>
    <col min="12861" max="12861" width="22.28515625" style="124" customWidth="1"/>
    <col min="12862" max="12862" width="26.7109375" style="124" customWidth="1"/>
    <col min="12863" max="12863" width="23.5703125" style="124" customWidth="1"/>
    <col min="12864" max="12864" width="22.7109375" style="124" customWidth="1"/>
    <col min="12865" max="12865" width="26.140625" style="124" customWidth="1"/>
    <col min="12866" max="12867" width="22.5703125" style="124" customWidth="1"/>
    <col min="12868" max="12868" width="26.5703125" style="124" customWidth="1"/>
    <col min="12869" max="12871" width="48.42578125" style="124" customWidth="1"/>
    <col min="12872" max="12880" width="79.85546875" style="124" customWidth="1"/>
    <col min="12881" max="12885" width="11.42578125" style="124"/>
    <col min="12886" max="12886" width="12.7109375" style="124" bestFit="1" customWidth="1"/>
    <col min="12887" max="12887" width="11.42578125" style="124"/>
    <col min="12888" max="12894" width="11.42578125" style="124" customWidth="1"/>
    <col min="12895" max="12895" width="0" style="124" hidden="1" customWidth="1"/>
    <col min="12896" max="13081" width="11.42578125" style="124"/>
    <col min="13082" max="13083" width="0" style="124" hidden="1" customWidth="1"/>
    <col min="13084" max="13084" width="2" style="124" customWidth="1"/>
    <col min="13085" max="13085" width="1.85546875" style="124" customWidth="1"/>
    <col min="13086" max="13086" width="28.140625" style="124" customWidth="1"/>
    <col min="13087" max="13088" width="52.28515625" style="124" customWidth="1"/>
    <col min="13089" max="13090" width="29" style="124" customWidth="1"/>
    <col min="13091" max="13091" width="87" style="124" customWidth="1"/>
    <col min="13092" max="13092" width="64.85546875" style="124" customWidth="1"/>
    <col min="13093" max="13093" width="47" style="124" customWidth="1"/>
    <col min="13094" max="13094" width="30.7109375" style="124" customWidth="1"/>
    <col min="13095" max="13095" width="30.140625" style="124" customWidth="1"/>
    <col min="13096" max="13096" width="29.85546875" style="124" customWidth="1"/>
    <col min="13097" max="13097" width="23.28515625" style="124" customWidth="1"/>
    <col min="13098" max="13098" width="31.42578125" style="124" customWidth="1"/>
    <col min="13099" max="13099" width="28.42578125" style="124" customWidth="1"/>
    <col min="13100" max="13100" width="33.7109375" style="124" customWidth="1"/>
    <col min="13101" max="13101" width="22.5703125" style="124" customWidth="1"/>
    <col min="13102" max="13102" width="17.5703125" style="124" customWidth="1"/>
    <col min="13103" max="13103" width="22.7109375" style="124" customWidth="1"/>
    <col min="13104" max="13104" width="21.42578125" style="124" customWidth="1"/>
    <col min="13105" max="13105" width="22" style="124" customWidth="1"/>
    <col min="13106" max="13106" width="20.28515625" style="124" customWidth="1"/>
    <col min="13107" max="13107" width="33.42578125" style="124" customWidth="1"/>
    <col min="13108" max="13108" width="25.42578125" style="124" customWidth="1"/>
    <col min="13109" max="13109" width="23" style="124" customWidth="1"/>
    <col min="13110" max="13110" width="18.28515625" style="124" customWidth="1"/>
    <col min="13111" max="13111" width="21.5703125" style="124" customWidth="1"/>
    <col min="13112" max="13112" width="15" style="124" customWidth="1"/>
    <col min="13113" max="13113" width="24.5703125" style="124" customWidth="1"/>
    <col min="13114" max="13114" width="15.5703125" style="124" customWidth="1"/>
    <col min="13115" max="13115" width="24.42578125" style="124" customWidth="1"/>
    <col min="13116" max="13116" width="17.5703125" style="124" customWidth="1"/>
    <col min="13117" max="13117" width="22.28515625" style="124" customWidth="1"/>
    <col min="13118" max="13118" width="26.7109375" style="124" customWidth="1"/>
    <col min="13119" max="13119" width="23.5703125" style="124" customWidth="1"/>
    <col min="13120" max="13120" width="22.7109375" style="124" customWidth="1"/>
    <col min="13121" max="13121" width="26.140625" style="124" customWidth="1"/>
    <col min="13122" max="13123" width="22.5703125" style="124" customWidth="1"/>
    <col min="13124" max="13124" width="26.5703125" style="124" customWidth="1"/>
    <col min="13125" max="13127" width="48.42578125" style="124" customWidth="1"/>
    <col min="13128" max="13136" width="79.85546875" style="124" customWidth="1"/>
    <col min="13137" max="13141" width="11.42578125" style="124"/>
    <col min="13142" max="13142" width="12.7109375" style="124" bestFit="1" customWidth="1"/>
    <col min="13143" max="13143" width="11.42578125" style="124"/>
    <col min="13144" max="13150" width="11.42578125" style="124" customWidth="1"/>
    <col min="13151" max="13151" width="0" style="124" hidden="1" customWidth="1"/>
    <col min="13152" max="13337" width="11.42578125" style="124"/>
    <col min="13338" max="13339" width="0" style="124" hidden="1" customWidth="1"/>
    <col min="13340" max="13340" width="2" style="124" customWidth="1"/>
    <col min="13341" max="13341" width="1.85546875" style="124" customWidth="1"/>
    <col min="13342" max="13342" width="28.140625" style="124" customWidth="1"/>
    <col min="13343" max="13344" width="52.28515625" style="124" customWidth="1"/>
    <col min="13345" max="13346" width="29" style="124" customWidth="1"/>
    <col min="13347" max="13347" width="87" style="124" customWidth="1"/>
    <col min="13348" max="13348" width="64.85546875" style="124" customWidth="1"/>
    <col min="13349" max="13349" width="47" style="124" customWidth="1"/>
    <col min="13350" max="13350" width="30.7109375" style="124" customWidth="1"/>
    <col min="13351" max="13351" width="30.140625" style="124" customWidth="1"/>
    <col min="13352" max="13352" width="29.85546875" style="124" customWidth="1"/>
    <col min="13353" max="13353" width="23.28515625" style="124" customWidth="1"/>
    <col min="13354" max="13354" width="31.42578125" style="124" customWidth="1"/>
    <col min="13355" max="13355" width="28.42578125" style="124" customWidth="1"/>
    <col min="13356" max="13356" width="33.7109375" style="124" customWidth="1"/>
    <col min="13357" max="13357" width="22.5703125" style="124" customWidth="1"/>
    <col min="13358" max="13358" width="17.5703125" style="124" customWidth="1"/>
    <col min="13359" max="13359" width="22.7109375" style="124" customWidth="1"/>
    <col min="13360" max="13360" width="21.42578125" style="124" customWidth="1"/>
    <col min="13361" max="13361" width="22" style="124" customWidth="1"/>
    <col min="13362" max="13362" width="20.28515625" style="124" customWidth="1"/>
    <col min="13363" max="13363" width="33.42578125" style="124" customWidth="1"/>
    <col min="13364" max="13364" width="25.42578125" style="124" customWidth="1"/>
    <col min="13365" max="13365" width="23" style="124" customWidth="1"/>
    <col min="13366" max="13366" width="18.28515625" style="124" customWidth="1"/>
    <col min="13367" max="13367" width="21.5703125" style="124" customWidth="1"/>
    <col min="13368" max="13368" width="15" style="124" customWidth="1"/>
    <col min="13369" max="13369" width="24.5703125" style="124" customWidth="1"/>
    <col min="13370" max="13370" width="15.5703125" style="124" customWidth="1"/>
    <col min="13371" max="13371" width="24.42578125" style="124" customWidth="1"/>
    <col min="13372" max="13372" width="17.5703125" style="124" customWidth="1"/>
    <col min="13373" max="13373" width="22.28515625" style="124" customWidth="1"/>
    <col min="13374" max="13374" width="26.7109375" style="124" customWidth="1"/>
    <col min="13375" max="13375" width="23.5703125" style="124" customWidth="1"/>
    <col min="13376" max="13376" width="22.7109375" style="124" customWidth="1"/>
    <col min="13377" max="13377" width="26.140625" style="124" customWidth="1"/>
    <col min="13378" max="13379" width="22.5703125" style="124" customWidth="1"/>
    <col min="13380" max="13380" width="26.5703125" style="124" customWidth="1"/>
    <col min="13381" max="13383" width="48.42578125" style="124" customWidth="1"/>
    <col min="13384" max="13392" width="79.85546875" style="124" customWidth="1"/>
    <col min="13393" max="13397" width="11.42578125" style="124"/>
    <col min="13398" max="13398" width="12.7109375" style="124" bestFit="1" customWidth="1"/>
    <col min="13399" max="13399" width="11.42578125" style="124"/>
    <col min="13400" max="13406" width="11.42578125" style="124" customWidth="1"/>
    <col min="13407" max="13407" width="0" style="124" hidden="1" customWidth="1"/>
    <col min="13408" max="13593" width="11.42578125" style="124"/>
    <col min="13594" max="13595" width="0" style="124" hidden="1" customWidth="1"/>
    <col min="13596" max="13596" width="2" style="124" customWidth="1"/>
    <col min="13597" max="13597" width="1.85546875" style="124" customWidth="1"/>
    <col min="13598" max="13598" width="28.140625" style="124" customWidth="1"/>
    <col min="13599" max="13600" width="52.28515625" style="124" customWidth="1"/>
    <col min="13601" max="13602" width="29" style="124" customWidth="1"/>
    <col min="13603" max="13603" width="87" style="124" customWidth="1"/>
    <col min="13604" max="13604" width="64.85546875" style="124" customWidth="1"/>
    <col min="13605" max="13605" width="47" style="124" customWidth="1"/>
    <col min="13606" max="13606" width="30.7109375" style="124" customWidth="1"/>
    <col min="13607" max="13607" width="30.140625" style="124" customWidth="1"/>
    <col min="13608" max="13608" width="29.85546875" style="124" customWidth="1"/>
    <col min="13609" max="13609" width="23.28515625" style="124" customWidth="1"/>
    <col min="13610" max="13610" width="31.42578125" style="124" customWidth="1"/>
    <col min="13611" max="13611" width="28.42578125" style="124" customWidth="1"/>
    <col min="13612" max="13612" width="33.7109375" style="124" customWidth="1"/>
    <col min="13613" max="13613" width="22.5703125" style="124" customWidth="1"/>
    <col min="13614" max="13614" width="17.5703125" style="124" customWidth="1"/>
    <col min="13615" max="13615" width="22.7109375" style="124" customWidth="1"/>
    <col min="13616" max="13616" width="21.42578125" style="124" customWidth="1"/>
    <col min="13617" max="13617" width="22" style="124" customWidth="1"/>
    <col min="13618" max="13618" width="20.28515625" style="124" customWidth="1"/>
    <col min="13619" max="13619" width="33.42578125" style="124" customWidth="1"/>
    <col min="13620" max="13620" width="25.42578125" style="124" customWidth="1"/>
    <col min="13621" max="13621" width="23" style="124" customWidth="1"/>
    <col min="13622" max="13622" width="18.28515625" style="124" customWidth="1"/>
    <col min="13623" max="13623" width="21.5703125" style="124" customWidth="1"/>
    <col min="13624" max="13624" width="15" style="124" customWidth="1"/>
    <col min="13625" max="13625" width="24.5703125" style="124" customWidth="1"/>
    <col min="13626" max="13626" width="15.5703125" style="124" customWidth="1"/>
    <col min="13627" max="13627" width="24.42578125" style="124" customWidth="1"/>
    <col min="13628" max="13628" width="17.5703125" style="124" customWidth="1"/>
    <col min="13629" max="13629" width="22.28515625" style="124" customWidth="1"/>
    <col min="13630" max="13630" width="26.7109375" style="124" customWidth="1"/>
    <col min="13631" max="13631" width="23.5703125" style="124" customWidth="1"/>
    <col min="13632" max="13632" width="22.7109375" style="124" customWidth="1"/>
    <col min="13633" max="13633" width="26.140625" style="124" customWidth="1"/>
    <col min="13634" max="13635" width="22.5703125" style="124" customWidth="1"/>
    <col min="13636" max="13636" width="26.5703125" style="124" customWidth="1"/>
    <col min="13637" max="13639" width="48.42578125" style="124" customWidth="1"/>
    <col min="13640" max="13648" width="79.85546875" style="124" customWidth="1"/>
    <col min="13649" max="13653" width="11.42578125" style="124"/>
    <col min="13654" max="13654" width="12.7109375" style="124" bestFit="1" customWidth="1"/>
    <col min="13655" max="13655" width="11.42578125" style="124"/>
    <col min="13656" max="13662" width="11.42578125" style="124" customWidth="1"/>
    <col min="13663" max="13663" width="0" style="124" hidden="1" customWidth="1"/>
    <col min="13664" max="13849" width="11.42578125" style="124"/>
    <col min="13850" max="13851" width="0" style="124" hidden="1" customWidth="1"/>
    <col min="13852" max="13852" width="2" style="124" customWidth="1"/>
    <col min="13853" max="13853" width="1.85546875" style="124" customWidth="1"/>
    <col min="13854" max="13854" width="28.140625" style="124" customWidth="1"/>
    <col min="13855" max="13856" width="52.28515625" style="124" customWidth="1"/>
    <col min="13857" max="13858" width="29" style="124" customWidth="1"/>
    <col min="13859" max="13859" width="87" style="124" customWidth="1"/>
    <col min="13860" max="13860" width="64.85546875" style="124" customWidth="1"/>
    <col min="13861" max="13861" width="47" style="124" customWidth="1"/>
    <col min="13862" max="13862" width="30.7109375" style="124" customWidth="1"/>
    <col min="13863" max="13863" width="30.140625" style="124" customWidth="1"/>
    <col min="13864" max="13864" width="29.85546875" style="124" customWidth="1"/>
    <col min="13865" max="13865" width="23.28515625" style="124" customWidth="1"/>
    <col min="13866" max="13866" width="31.42578125" style="124" customWidth="1"/>
    <col min="13867" max="13867" width="28.42578125" style="124" customWidth="1"/>
    <col min="13868" max="13868" width="33.7109375" style="124" customWidth="1"/>
    <col min="13869" max="13869" width="22.5703125" style="124" customWidth="1"/>
    <col min="13870" max="13870" width="17.5703125" style="124" customWidth="1"/>
    <col min="13871" max="13871" width="22.7109375" style="124" customWidth="1"/>
    <col min="13872" max="13872" width="21.42578125" style="124" customWidth="1"/>
    <col min="13873" max="13873" width="22" style="124" customWidth="1"/>
    <col min="13874" max="13874" width="20.28515625" style="124" customWidth="1"/>
    <col min="13875" max="13875" width="33.42578125" style="124" customWidth="1"/>
    <col min="13876" max="13876" width="25.42578125" style="124" customWidth="1"/>
    <col min="13877" max="13877" width="23" style="124" customWidth="1"/>
    <col min="13878" max="13878" width="18.28515625" style="124" customWidth="1"/>
    <col min="13879" max="13879" width="21.5703125" style="124" customWidth="1"/>
    <col min="13880" max="13880" width="15" style="124" customWidth="1"/>
    <col min="13881" max="13881" width="24.5703125" style="124" customWidth="1"/>
    <col min="13882" max="13882" width="15.5703125" style="124" customWidth="1"/>
    <col min="13883" max="13883" width="24.42578125" style="124" customWidth="1"/>
    <col min="13884" max="13884" width="17.5703125" style="124" customWidth="1"/>
    <col min="13885" max="13885" width="22.28515625" style="124" customWidth="1"/>
    <col min="13886" max="13886" width="26.7109375" style="124" customWidth="1"/>
    <col min="13887" max="13887" width="23.5703125" style="124" customWidth="1"/>
    <col min="13888" max="13888" width="22.7109375" style="124" customWidth="1"/>
    <col min="13889" max="13889" width="26.140625" style="124" customWidth="1"/>
    <col min="13890" max="13891" width="22.5703125" style="124" customWidth="1"/>
    <col min="13892" max="13892" width="26.5703125" style="124" customWidth="1"/>
    <col min="13893" max="13895" width="48.42578125" style="124" customWidth="1"/>
    <col min="13896" max="13904" width="79.85546875" style="124" customWidth="1"/>
    <col min="13905" max="13909" width="11.42578125" style="124"/>
    <col min="13910" max="13910" width="12.7109375" style="124" bestFit="1" customWidth="1"/>
    <col min="13911" max="13911" width="11.42578125" style="124"/>
    <col min="13912" max="13918" width="11.42578125" style="124" customWidth="1"/>
    <col min="13919" max="13919" width="0" style="124" hidden="1" customWidth="1"/>
    <col min="13920" max="14105" width="11.42578125" style="124"/>
    <col min="14106" max="14107" width="0" style="124" hidden="1" customWidth="1"/>
    <col min="14108" max="14108" width="2" style="124" customWidth="1"/>
    <col min="14109" max="14109" width="1.85546875" style="124" customWidth="1"/>
    <col min="14110" max="14110" width="28.140625" style="124" customWidth="1"/>
    <col min="14111" max="14112" width="52.28515625" style="124" customWidth="1"/>
    <col min="14113" max="14114" width="29" style="124" customWidth="1"/>
    <col min="14115" max="14115" width="87" style="124" customWidth="1"/>
    <col min="14116" max="14116" width="64.85546875" style="124" customWidth="1"/>
    <col min="14117" max="14117" width="47" style="124" customWidth="1"/>
    <col min="14118" max="14118" width="30.7109375" style="124" customWidth="1"/>
    <col min="14119" max="14119" width="30.140625" style="124" customWidth="1"/>
    <col min="14120" max="14120" width="29.85546875" style="124" customWidth="1"/>
    <col min="14121" max="14121" width="23.28515625" style="124" customWidth="1"/>
    <col min="14122" max="14122" width="31.42578125" style="124" customWidth="1"/>
    <col min="14123" max="14123" width="28.42578125" style="124" customWidth="1"/>
    <col min="14124" max="14124" width="33.7109375" style="124" customWidth="1"/>
    <col min="14125" max="14125" width="22.5703125" style="124" customWidth="1"/>
    <col min="14126" max="14126" width="17.5703125" style="124" customWidth="1"/>
    <col min="14127" max="14127" width="22.7109375" style="124" customWidth="1"/>
    <col min="14128" max="14128" width="21.42578125" style="124" customWidth="1"/>
    <col min="14129" max="14129" width="22" style="124" customWidth="1"/>
    <col min="14130" max="14130" width="20.28515625" style="124" customWidth="1"/>
    <col min="14131" max="14131" width="33.42578125" style="124" customWidth="1"/>
    <col min="14132" max="14132" width="25.42578125" style="124" customWidth="1"/>
    <col min="14133" max="14133" width="23" style="124" customWidth="1"/>
    <col min="14134" max="14134" width="18.28515625" style="124" customWidth="1"/>
    <col min="14135" max="14135" width="21.5703125" style="124" customWidth="1"/>
    <col min="14136" max="14136" width="15" style="124" customWidth="1"/>
    <col min="14137" max="14137" width="24.5703125" style="124" customWidth="1"/>
    <col min="14138" max="14138" width="15.5703125" style="124" customWidth="1"/>
    <col min="14139" max="14139" width="24.42578125" style="124" customWidth="1"/>
    <col min="14140" max="14140" width="17.5703125" style="124" customWidth="1"/>
    <col min="14141" max="14141" width="22.28515625" style="124" customWidth="1"/>
    <col min="14142" max="14142" width="26.7109375" style="124" customWidth="1"/>
    <col min="14143" max="14143" width="23.5703125" style="124" customWidth="1"/>
    <col min="14144" max="14144" width="22.7109375" style="124" customWidth="1"/>
    <col min="14145" max="14145" width="26.140625" style="124" customWidth="1"/>
    <col min="14146" max="14147" width="22.5703125" style="124" customWidth="1"/>
    <col min="14148" max="14148" width="26.5703125" style="124" customWidth="1"/>
    <col min="14149" max="14151" width="48.42578125" style="124" customWidth="1"/>
    <col min="14152" max="14160" width="79.85546875" style="124" customWidth="1"/>
    <col min="14161" max="14165" width="11.42578125" style="124"/>
    <col min="14166" max="14166" width="12.7109375" style="124" bestFit="1" customWidth="1"/>
    <col min="14167" max="14167" width="11.42578125" style="124"/>
    <col min="14168" max="14174" width="11.42578125" style="124" customWidth="1"/>
    <col min="14175" max="14175" width="0" style="124" hidden="1" customWidth="1"/>
    <col min="14176" max="14361" width="11.42578125" style="124"/>
    <col min="14362" max="14363" width="0" style="124" hidden="1" customWidth="1"/>
    <col min="14364" max="14364" width="2" style="124" customWidth="1"/>
    <col min="14365" max="14365" width="1.85546875" style="124" customWidth="1"/>
    <col min="14366" max="14366" width="28.140625" style="124" customWidth="1"/>
    <col min="14367" max="14368" width="52.28515625" style="124" customWidth="1"/>
    <col min="14369" max="14370" width="29" style="124" customWidth="1"/>
    <col min="14371" max="14371" width="87" style="124" customWidth="1"/>
    <col min="14372" max="14372" width="64.85546875" style="124" customWidth="1"/>
    <col min="14373" max="14373" width="47" style="124" customWidth="1"/>
    <col min="14374" max="14374" width="30.7109375" style="124" customWidth="1"/>
    <col min="14375" max="14375" width="30.140625" style="124" customWidth="1"/>
    <col min="14376" max="14376" width="29.85546875" style="124" customWidth="1"/>
    <col min="14377" max="14377" width="23.28515625" style="124" customWidth="1"/>
    <col min="14378" max="14378" width="31.42578125" style="124" customWidth="1"/>
    <col min="14379" max="14379" width="28.42578125" style="124" customWidth="1"/>
    <col min="14380" max="14380" width="33.7109375" style="124" customWidth="1"/>
    <col min="14381" max="14381" width="22.5703125" style="124" customWidth="1"/>
    <col min="14382" max="14382" width="17.5703125" style="124" customWidth="1"/>
    <col min="14383" max="14383" width="22.7109375" style="124" customWidth="1"/>
    <col min="14384" max="14384" width="21.42578125" style="124" customWidth="1"/>
    <col min="14385" max="14385" width="22" style="124" customWidth="1"/>
    <col min="14386" max="14386" width="20.28515625" style="124" customWidth="1"/>
    <col min="14387" max="14387" width="33.42578125" style="124" customWidth="1"/>
    <col min="14388" max="14388" width="25.42578125" style="124" customWidth="1"/>
    <col min="14389" max="14389" width="23" style="124" customWidth="1"/>
    <col min="14390" max="14390" width="18.28515625" style="124" customWidth="1"/>
    <col min="14391" max="14391" width="21.5703125" style="124" customWidth="1"/>
    <col min="14392" max="14392" width="15" style="124" customWidth="1"/>
    <col min="14393" max="14393" width="24.5703125" style="124" customWidth="1"/>
    <col min="14394" max="14394" width="15.5703125" style="124" customWidth="1"/>
    <col min="14395" max="14395" width="24.42578125" style="124" customWidth="1"/>
    <col min="14396" max="14396" width="17.5703125" style="124" customWidth="1"/>
    <col min="14397" max="14397" width="22.28515625" style="124" customWidth="1"/>
    <col min="14398" max="14398" width="26.7109375" style="124" customWidth="1"/>
    <col min="14399" max="14399" width="23.5703125" style="124" customWidth="1"/>
    <col min="14400" max="14400" width="22.7109375" style="124" customWidth="1"/>
    <col min="14401" max="14401" width="26.140625" style="124" customWidth="1"/>
    <col min="14402" max="14403" width="22.5703125" style="124" customWidth="1"/>
    <col min="14404" max="14404" width="26.5703125" style="124" customWidth="1"/>
    <col min="14405" max="14407" width="48.42578125" style="124" customWidth="1"/>
    <col min="14408" max="14416" width="79.85546875" style="124" customWidth="1"/>
    <col min="14417" max="14421" width="11.42578125" style="124"/>
    <col min="14422" max="14422" width="12.7109375" style="124" bestFit="1" customWidth="1"/>
    <col min="14423" max="14423" width="11.42578125" style="124"/>
    <col min="14424" max="14430" width="11.42578125" style="124" customWidth="1"/>
    <col min="14431" max="14431" width="0" style="124" hidden="1" customWidth="1"/>
    <col min="14432" max="14617" width="11.42578125" style="124"/>
    <col min="14618" max="14619" width="0" style="124" hidden="1" customWidth="1"/>
    <col min="14620" max="14620" width="2" style="124" customWidth="1"/>
    <col min="14621" max="14621" width="1.85546875" style="124" customWidth="1"/>
    <col min="14622" max="14622" width="28.140625" style="124" customWidth="1"/>
    <col min="14623" max="14624" width="52.28515625" style="124" customWidth="1"/>
    <col min="14625" max="14626" width="29" style="124" customWidth="1"/>
    <col min="14627" max="14627" width="87" style="124" customWidth="1"/>
    <col min="14628" max="14628" width="64.85546875" style="124" customWidth="1"/>
    <col min="14629" max="14629" width="47" style="124" customWidth="1"/>
    <col min="14630" max="14630" width="30.7109375" style="124" customWidth="1"/>
    <col min="14631" max="14631" width="30.140625" style="124" customWidth="1"/>
    <col min="14632" max="14632" width="29.85546875" style="124" customWidth="1"/>
    <col min="14633" max="14633" width="23.28515625" style="124" customWidth="1"/>
    <col min="14634" max="14634" width="31.42578125" style="124" customWidth="1"/>
    <col min="14635" max="14635" width="28.42578125" style="124" customWidth="1"/>
    <col min="14636" max="14636" width="33.7109375" style="124" customWidth="1"/>
    <col min="14637" max="14637" width="22.5703125" style="124" customWidth="1"/>
    <col min="14638" max="14638" width="17.5703125" style="124" customWidth="1"/>
    <col min="14639" max="14639" width="22.7109375" style="124" customWidth="1"/>
    <col min="14640" max="14640" width="21.42578125" style="124" customWidth="1"/>
    <col min="14641" max="14641" width="22" style="124" customWidth="1"/>
    <col min="14642" max="14642" width="20.28515625" style="124" customWidth="1"/>
    <col min="14643" max="14643" width="33.42578125" style="124" customWidth="1"/>
    <col min="14644" max="14644" width="25.42578125" style="124" customWidth="1"/>
    <col min="14645" max="14645" width="23" style="124" customWidth="1"/>
    <col min="14646" max="14646" width="18.28515625" style="124" customWidth="1"/>
    <col min="14647" max="14647" width="21.5703125" style="124" customWidth="1"/>
    <col min="14648" max="14648" width="15" style="124" customWidth="1"/>
    <col min="14649" max="14649" width="24.5703125" style="124" customWidth="1"/>
    <col min="14650" max="14650" width="15.5703125" style="124" customWidth="1"/>
    <col min="14651" max="14651" width="24.42578125" style="124" customWidth="1"/>
    <col min="14652" max="14652" width="17.5703125" style="124" customWidth="1"/>
    <col min="14653" max="14653" width="22.28515625" style="124" customWidth="1"/>
    <col min="14654" max="14654" width="26.7109375" style="124" customWidth="1"/>
    <col min="14655" max="14655" width="23.5703125" style="124" customWidth="1"/>
    <col min="14656" max="14656" width="22.7109375" style="124" customWidth="1"/>
    <col min="14657" max="14657" width="26.140625" style="124" customWidth="1"/>
    <col min="14658" max="14659" width="22.5703125" style="124" customWidth="1"/>
    <col min="14660" max="14660" width="26.5703125" style="124" customWidth="1"/>
    <col min="14661" max="14663" width="48.42578125" style="124" customWidth="1"/>
    <col min="14664" max="14672" width="79.85546875" style="124" customWidth="1"/>
    <col min="14673" max="14677" width="11.42578125" style="124"/>
    <col min="14678" max="14678" width="12.7109375" style="124" bestFit="1" customWidth="1"/>
    <col min="14679" max="14679" width="11.42578125" style="124"/>
    <col min="14680" max="14686" width="11.42578125" style="124" customWidth="1"/>
    <col min="14687" max="14687" width="0" style="124" hidden="1" customWidth="1"/>
    <col min="14688" max="14873" width="11.42578125" style="124"/>
    <col min="14874" max="14875" width="0" style="124" hidden="1" customWidth="1"/>
    <col min="14876" max="14876" width="2" style="124" customWidth="1"/>
    <col min="14877" max="14877" width="1.85546875" style="124" customWidth="1"/>
    <col min="14878" max="14878" width="28.140625" style="124" customWidth="1"/>
    <col min="14879" max="14880" width="52.28515625" style="124" customWidth="1"/>
    <col min="14881" max="14882" width="29" style="124" customWidth="1"/>
    <col min="14883" max="14883" width="87" style="124" customWidth="1"/>
    <col min="14884" max="14884" width="64.85546875" style="124" customWidth="1"/>
    <col min="14885" max="14885" width="47" style="124" customWidth="1"/>
    <col min="14886" max="14886" width="30.7109375" style="124" customWidth="1"/>
    <col min="14887" max="14887" width="30.140625" style="124" customWidth="1"/>
    <col min="14888" max="14888" width="29.85546875" style="124" customWidth="1"/>
    <col min="14889" max="14889" width="23.28515625" style="124" customWidth="1"/>
    <col min="14890" max="14890" width="31.42578125" style="124" customWidth="1"/>
    <col min="14891" max="14891" width="28.42578125" style="124" customWidth="1"/>
    <col min="14892" max="14892" width="33.7109375" style="124" customWidth="1"/>
    <col min="14893" max="14893" width="22.5703125" style="124" customWidth="1"/>
    <col min="14894" max="14894" width="17.5703125" style="124" customWidth="1"/>
    <col min="14895" max="14895" width="22.7109375" style="124" customWidth="1"/>
    <col min="14896" max="14896" width="21.42578125" style="124" customWidth="1"/>
    <col min="14897" max="14897" width="22" style="124" customWidth="1"/>
    <col min="14898" max="14898" width="20.28515625" style="124" customWidth="1"/>
    <col min="14899" max="14899" width="33.42578125" style="124" customWidth="1"/>
    <col min="14900" max="14900" width="25.42578125" style="124" customWidth="1"/>
    <col min="14901" max="14901" width="23" style="124" customWidth="1"/>
    <col min="14902" max="14902" width="18.28515625" style="124" customWidth="1"/>
    <col min="14903" max="14903" width="21.5703125" style="124" customWidth="1"/>
    <col min="14904" max="14904" width="15" style="124" customWidth="1"/>
    <col min="14905" max="14905" width="24.5703125" style="124" customWidth="1"/>
    <col min="14906" max="14906" width="15.5703125" style="124" customWidth="1"/>
    <col min="14907" max="14907" width="24.42578125" style="124" customWidth="1"/>
    <col min="14908" max="14908" width="17.5703125" style="124" customWidth="1"/>
    <col min="14909" max="14909" width="22.28515625" style="124" customWidth="1"/>
    <col min="14910" max="14910" width="26.7109375" style="124" customWidth="1"/>
    <col min="14911" max="14911" width="23.5703125" style="124" customWidth="1"/>
    <col min="14912" max="14912" width="22.7109375" style="124" customWidth="1"/>
    <col min="14913" max="14913" width="26.140625" style="124" customWidth="1"/>
    <col min="14914" max="14915" width="22.5703125" style="124" customWidth="1"/>
    <col min="14916" max="14916" width="26.5703125" style="124" customWidth="1"/>
    <col min="14917" max="14919" width="48.42578125" style="124" customWidth="1"/>
    <col min="14920" max="14928" width="79.85546875" style="124" customWidth="1"/>
    <col min="14929" max="14933" width="11.42578125" style="124"/>
    <col min="14934" max="14934" width="12.7109375" style="124" bestFit="1" customWidth="1"/>
    <col min="14935" max="14935" width="11.42578125" style="124"/>
    <col min="14936" max="14942" width="11.42578125" style="124" customWidth="1"/>
    <col min="14943" max="14943" width="0" style="124" hidden="1" customWidth="1"/>
    <col min="14944" max="15129" width="11.42578125" style="124"/>
    <col min="15130" max="15131" width="0" style="124" hidden="1" customWidth="1"/>
    <col min="15132" max="15132" width="2" style="124" customWidth="1"/>
    <col min="15133" max="15133" width="1.85546875" style="124" customWidth="1"/>
    <col min="15134" max="15134" width="28.140625" style="124" customWidth="1"/>
    <col min="15135" max="15136" width="52.28515625" style="124" customWidth="1"/>
    <col min="15137" max="15138" width="29" style="124" customWidth="1"/>
    <col min="15139" max="15139" width="87" style="124" customWidth="1"/>
    <col min="15140" max="15140" width="64.85546875" style="124" customWidth="1"/>
    <col min="15141" max="15141" width="47" style="124" customWidth="1"/>
    <col min="15142" max="15142" width="30.7109375" style="124" customWidth="1"/>
    <col min="15143" max="15143" width="30.140625" style="124" customWidth="1"/>
    <col min="15144" max="15144" width="29.85546875" style="124" customWidth="1"/>
    <col min="15145" max="15145" width="23.28515625" style="124" customWidth="1"/>
    <col min="15146" max="15146" width="31.42578125" style="124" customWidth="1"/>
    <col min="15147" max="15147" width="28.42578125" style="124" customWidth="1"/>
    <col min="15148" max="15148" width="33.7109375" style="124" customWidth="1"/>
    <col min="15149" max="15149" width="22.5703125" style="124" customWidth="1"/>
    <col min="15150" max="15150" width="17.5703125" style="124" customWidth="1"/>
    <col min="15151" max="15151" width="22.7109375" style="124" customWidth="1"/>
    <col min="15152" max="15152" width="21.42578125" style="124" customWidth="1"/>
    <col min="15153" max="15153" width="22" style="124" customWidth="1"/>
    <col min="15154" max="15154" width="20.28515625" style="124" customWidth="1"/>
    <col min="15155" max="15155" width="33.42578125" style="124" customWidth="1"/>
    <col min="15156" max="15156" width="25.42578125" style="124" customWidth="1"/>
    <col min="15157" max="15157" width="23" style="124" customWidth="1"/>
    <col min="15158" max="15158" width="18.28515625" style="124" customWidth="1"/>
    <col min="15159" max="15159" width="21.5703125" style="124" customWidth="1"/>
    <col min="15160" max="15160" width="15" style="124" customWidth="1"/>
    <col min="15161" max="15161" width="24.5703125" style="124" customWidth="1"/>
    <col min="15162" max="15162" width="15.5703125" style="124" customWidth="1"/>
    <col min="15163" max="15163" width="24.42578125" style="124" customWidth="1"/>
    <col min="15164" max="15164" width="17.5703125" style="124" customWidth="1"/>
    <col min="15165" max="15165" width="22.28515625" style="124" customWidth="1"/>
    <col min="15166" max="15166" width="26.7109375" style="124" customWidth="1"/>
    <col min="15167" max="15167" width="23.5703125" style="124" customWidth="1"/>
    <col min="15168" max="15168" width="22.7109375" style="124" customWidth="1"/>
    <col min="15169" max="15169" width="26.140625" style="124" customWidth="1"/>
    <col min="15170" max="15171" width="22.5703125" style="124" customWidth="1"/>
    <col min="15172" max="15172" width="26.5703125" style="124" customWidth="1"/>
    <col min="15173" max="15175" width="48.42578125" style="124" customWidth="1"/>
    <col min="15176" max="15184" width="79.85546875" style="124" customWidth="1"/>
    <col min="15185" max="15189" width="11.42578125" style="124"/>
    <col min="15190" max="15190" width="12.7109375" style="124" bestFit="1" customWidth="1"/>
    <col min="15191" max="15191" width="11.42578125" style="124"/>
    <col min="15192" max="15198" width="11.42578125" style="124" customWidth="1"/>
    <col min="15199" max="15199" width="0" style="124" hidden="1" customWidth="1"/>
    <col min="15200" max="15385" width="11.42578125" style="124"/>
    <col min="15386" max="15387" width="0" style="124" hidden="1" customWidth="1"/>
    <col min="15388" max="15388" width="2" style="124" customWidth="1"/>
    <col min="15389" max="15389" width="1.85546875" style="124" customWidth="1"/>
    <col min="15390" max="15390" width="28.140625" style="124" customWidth="1"/>
    <col min="15391" max="15392" width="52.28515625" style="124" customWidth="1"/>
    <col min="15393" max="15394" width="29" style="124" customWidth="1"/>
    <col min="15395" max="15395" width="87" style="124" customWidth="1"/>
    <col min="15396" max="15396" width="64.85546875" style="124" customWidth="1"/>
    <col min="15397" max="15397" width="47" style="124" customWidth="1"/>
    <col min="15398" max="15398" width="30.7109375" style="124" customWidth="1"/>
    <col min="15399" max="15399" width="30.140625" style="124" customWidth="1"/>
    <col min="15400" max="15400" width="29.85546875" style="124" customWidth="1"/>
    <col min="15401" max="15401" width="23.28515625" style="124" customWidth="1"/>
    <col min="15402" max="15402" width="31.42578125" style="124" customWidth="1"/>
    <col min="15403" max="15403" width="28.42578125" style="124" customWidth="1"/>
    <col min="15404" max="15404" width="33.7109375" style="124" customWidth="1"/>
    <col min="15405" max="15405" width="22.5703125" style="124" customWidth="1"/>
    <col min="15406" max="15406" width="17.5703125" style="124" customWidth="1"/>
    <col min="15407" max="15407" width="22.7109375" style="124" customWidth="1"/>
    <col min="15408" max="15408" width="21.42578125" style="124" customWidth="1"/>
    <col min="15409" max="15409" width="22" style="124" customWidth="1"/>
    <col min="15410" max="15410" width="20.28515625" style="124" customWidth="1"/>
    <col min="15411" max="15411" width="33.42578125" style="124" customWidth="1"/>
    <col min="15412" max="15412" width="25.42578125" style="124" customWidth="1"/>
    <col min="15413" max="15413" width="23" style="124" customWidth="1"/>
    <col min="15414" max="15414" width="18.28515625" style="124" customWidth="1"/>
    <col min="15415" max="15415" width="21.5703125" style="124" customWidth="1"/>
    <col min="15416" max="15416" width="15" style="124" customWidth="1"/>
    <col min="15417" max="15417" width="24.5703125" style="124" customWidth="1"/>
    <col min="15418" max="15418" width="15.5703125" style="124" customWidth="1"/>
    <col min="15419" max="15419" width="24.42578125" style="124" customWidth="1"/>
    <col min="15420" max="15420" width="17.5703125" style="124" customWidth="1"/>
    <col min="15421" max="15421" width="22.28515625" style="124" customWidth="1"/>
    <col min="15422" max="15422" width="26.7109375" style="124" customWidth="1"/>
    <col min="15423" max="15423" width="23.5703125" style="124" customWidth="1"/>
    <col min="15424" max="15424" width="22.7109375" style="124" customWidth="1"/>
    <col min="15425" max="15425" width="26.140625" style="124" customWidth="1"/>
    <col min="15426" max="15427" width="22.5703125" style="124" customWidth="1"/>
    <col min="15428" max="15428" width="26.5703125" style="124" customWidth="1"/>
    <col min="15429" max="15431" width="48.42578125" style="124" customWidth="1"/>
    <col min="15432" max="15440" width="79.85546875" style="124" customWidth="1"/>
    <col min="15441" max="15445" width="11.42578125" style="124"/>
    <col min="15446" max="15446" width="12.7109375" style="124" bestFit="1" customWidth="1"/>
    <col min="15447" max="15447" width="11.42578125" style="124"/>
    <col min="15448" max="15454" width="11.42578125" style="124" customWidth="1"/>
    <col min="15455" max="15455" width="0" style="124" hidden="1" customWidth="1"/>
    <col min="15456" max="15641" width="11.42578125" style="124"/>
    <col min="15642" max="15643" width="0" style="124" hidden="1" customWidth="1"/>
    <col min="15644" max="15644" width="2" style="124" customWidth="1"/>
    <col min="15645" max="15645" width="1.85546875" style="124" customWidth="1"/>
    <col min="15646" max="15646" width="28.140625" style="124" customWidth="1"/>
    <col min="15647" max="15648" width="52.28515625" style="124" customWidth="1"/>
    <col min="15649" max="15650" width="29" style="124" customWidth="1"/>
    <col min="15651" max="15651" width="87" style="124" customWidth="1"/>
    <col min="15652" max="15652" width="64.85546875" style="124" customWidth="1"/>
    <col min="15653" max="15653" width="47" style="124" customWidth="1"/>
    <col min="15654" max="15654" width="30.7109375" style="124" customWidth="1"/>
    <col min="15655" max="15655" width="30.140625" style="124" customWidth="1"/>
    <col min="15656" max="15656" width="29.85546875" style="124" customWidth="1"/>
    <col min="15657" max="15657" width="23.28515625" style="124" customWidth="1"/>
    <col min="15658" max="15658" width="31.42578125" style="124" customWidth="1"/>
    <col min="15659" max="15659" width="28.42578125" style="124" customWidth="1"/>
    <col min="15660" max="15660" width="33.7109375" style="124" customWidth="1"/>
    <col min="15661" max="15661" width="22.5703125" style="124" customWidth="1"/>
    <col min="15662" max="15662" width="17.5703125" style="124" customWidth="1"/>
    <col min="15663" max="15663" width="22.7109375" style="124" customWidth="1"/>
    <col min="15664" max="15664" width="21.42578125" style="124" customWidth="1"/>
    <col min="15665" max="15665" width="22" style="124" customWidth="1"/>
    <col min="15666" max="15666" width="20.28515625" style="124" customWidth="1"/>
    <col min="15667" max="15667" width="33.42578125" style="124" customWidth="1"/>
    <col min="15668" max="15668" width="25.42578125" style="124" customWidth="1"/>
    <col min="15669" max="15669" width="23" style="124" customWidth="1"/>
    <col min="15670" max="15670" width="18.28515625" style="124" customWidth="1"/>
    <col min="15671" max="15671" width="21.5703125" style="124" customWidth="1"/>
    <col min="15672" max="15672" width="15" style="124" customWidth="1"/>
    <col min="15673" max="15673" width="24.5703125" style="124" customWidth="1"/>
    <col min="15674" max="15674" width="15.5703125" style="124" customWidth="1"/>
    <col min="15675" max="15675" width="24.42578125" style="124" customWidth="1"/>
    <col min="15676" max="15676" width="17.5703125" style="124" customWidth="1"/>
    <col min="15677" max="15677" width="22.28515625" style="124" customWidth="1"/>
    <col min="15678" max="15678" width="26.7109375" style="124" customWidth="1"/>
    <col min="15679" max="15679" width="23.5703125" style="124" customWidth="1"/>
    <col min="15680" max="15680" width="22.7109375" style="124" customWidth="1"/>
    <col min="15681" max="15681" width="26.140625" style="124" customWidth="1"/>
    <col min="15682" max="15683" width="22.5703125" style="124" customWidth="1"/>
    <col min="15684" max="15684" width="26.5703125" style="124" customWidth="1"/>
    <col min="15685" max="15687" width="48.42578125" style="124" customWidth="1"/>
    <col min="15688" max="15696" width="79.85546875" style="124" customWidth="1"/>
    <col min="15697" max="15701" width="11.42578125" style="124"/>
    <col min="15702" max="15702" width="12.7109375" style="124" bestFit="1" customWidth="1"/>
    <col min="15703" max="15703" width="11.42578125" style="124"/>
    <col min="15704" max="15710" width="11.42578125" style="124" customWidth="1"/>
    <col min="15711" max="15711" width="0" style="124" hidden="1" customWidth="1"/>
    <col min="15712" max="15897" width="11.42578125" style="124"/>
    <col min="15898" max="15899" width="0" style="124" hidden="1" customWidth="1"/>
    <col min="15900" max="15900" width="2" style="124" customWidth="1"/>
    <col min="15901" max="15901" width="1.85546875" style="124" customWidth="1"/>
    <col min="15902" max="15902" width="28.140625" style="124" customWidth="1"/>
    <col min="15903" max="15904" width="52.28515625" style="124" customWidth="1"/>
    <col min="15905" max="15906" width="29" style="124" customWidth="1"/>
    <col min="15907" max="15907" width="87" style="124" customWidth="1"/>
    <col min="15908" max="15908" width="64.85546875" style="124" customWidth="1"/>
    <col min="15909" max="15909" width="47" style="124" customWidth="1"/>
    <col min="15910" max="15910" width="30.7109375" style="124" customWidth="1"/>
    <col min="15911" max="15911" width="30.140625" style="124" customWidth="1"/>
    <col min="15912" max="15912" width="29.85546875" style="124" customWidth="1"/>
    <col min="15913" max="15913" width="23.28515625" style="124" customWidth="1"/>
    <col min="15914" max="15914" width="31.42578125" style="124" customWidth="1"/>
    <col min="15915" max="15915" width="28.42578125" style="124" customWidth="1"/>
    <col min="15916" max="15916" width="33.7109375" style="124" customWidth="1"/>
    <col min="15917" max="15917" width="22.5703125" style="124" customWidth="1"/>
    <col min="15918" max="15918" width="17.5703125" style="124" customWidth="1"/>
    <col min="15919" max="15919" width="22.7109375" style="124" customWidth="1"/>
    <col min="15920" max="15920" width="21.42578125" style="124" customWidth="1"/>
    <col min="15921" max="15921" width="22" style="124" customWidth="1"/>
    <col min="15922" max="15922" width="20.28515625" style="124" customWidth="1"/>
    <col min="15923" max="15923" width="33.42578125" style="124" customWidth="1"/>
    <col min="15924" max="15924" width="25.42578125" style="124" customWidth="1"/>
    <col min="15925" max="15925" width="23" style="124" customWidth="1"/>
    <col min="15926" max="15926" width="18.28515625" style="124" customWidth="1"/>
    <col min="15927" max="15927" width="21.5703125" style="124" customWidth="1"/>
    <col min="15928" max="15928" width="15" style="124" customWidth="1"/>
    <col min="15929" max="15929" width="24.5703125" style="124" customWidth="1"/>
    <col min="15930" max="15930" width="15.5703125" style="124" customWidth="1"/>
    <col min="15931" max="15931" width="24.42578125" style="124" customWidth="1"/>
    <col min="15932" max="15932" width="17.5703125" style="124" customWidth="1"/>
    <col min="15933" max="15933" width="22.28515625" style="124" customWidth="1"/>
    <col min="15934" max="15934" width="26.7109375" style="124" customWidth="1"/>
    <col min="15935" max="15935" width="23.5703125" style="124" customWidth="1"/>
    <col min="15936" max="15936" width="22.7109375" style="124" customWidth="1"/>
    <col min="15937" max="15937" width="26.140625" style="124" customWidth="1"/>
    <col min="15938" max="15939" width="22.5703125" style="124" customWidth="1"/>
    <col min="15940" max="15940" width="26.5703125" style="124" customWidth="1"/>
    <col min="15941" max="15943" width="48.42578125" style="124" customWidth="1"/>
    <col min="15944" max="15952" width="79.85546875" style="124" customWidth="1"/>
    <col min="15953" max="15957" width="11.42578125" style="124"/>
    <col min="15958" max="15958" width="12.7109375" style="124" bestFit="1" customWidth="1"/>
    <col min="15959" max="15959" width="11.42578125" style="124"/>
    <col min="15960" max="15966" width="11.42578125" style="124" customWidth="1"/>
    <col min="15967" max="15967" width="0" style="124" hidden="1" customWidth="1"/>
    <col min="15968" max="16153" width="11.42578125" style="124"/>
    <col min="16154" max="16155" width="0" style="124" hidden="1" customWidth="1"/>
    <col min="16156" max="16156" width="2" style="124" customWidth="1"/>
    <col min="16157" max="16157" width="1.85546875" style="124" customWidth="1"/>
    <col min="16158" max="16158" width="28.140625" style="124" customWidth="1"/>
    <col min="16159" max="16160" width="52.28515625" style="124" customWidth="1"/>
    <col min="16161" max="16162" width="29" style="124" customWidth="1"/>
    <col min="16163" max="16163" width="87" style="124" customWidth="1"/>
    <col min="16164" max="16164" width="64.85546875" style="124" customWidth="1"/>
    <col min="16165" max="16165" width="47" style="124" customWidth="1"/>
    <col min="16166" max="16166" width="30.7109375" style="124" customWidth="1"/>
    <col min="16167" max="16167" width="30.140625" style="124" customWidth="1"/>
    <col min="16168" max="16168" width="29.85546875" style="124" customWidth="1"/>
    <col min="16169" max="16169" width="23.28515625" style="124" customWidth="1"/>
    <col min="16170" max="16170" width="31.42578125" style="124" customWidth="1"/>
    <col min="16171" max="16171" width="28.42578125" style="124" customWidth="1"/>
    <col min="16172" max="16172" width="33.7109375" style="124" customWidth="1"/>
    <col min="16173" max="16173" width="22.5703125" style="124" customWidth="1"/>
    <col min="16174" max="16174" width="17.5703125" style="124" customWidth="1"/>
    <col min="16175" max="16175" width="22.7109375" style="124" customWidth="1"/>
    <col min="16176" max="16176" width="21.42578125" style="124" customWidth="1"/>
    <col min="16177" max="16177" width="22" style="124" customWidth="1"/>
    <col min="16178" max="16178" width="20.28515625" style="124" customWidth="1"/>
    <col min="16179" max="16179" width="33.42578125" style="124" customWidth="1"/>
    <col min="16180" max="16180" width="25.42578125" style="124" customWidth="1"/>
    <col min="16181" max="16181" width="23" style="124" customWidth="1"/>
    <col min="16182" max="16182" width="18.28515625" style="124" customWidth="1"/>
    <col min="16183" max="16183" width="21.5703125" style="124" customWidth="1"/>
    <col min="16184" max="16184" width="15" style="124" customWidth="1"/>
    <col min="16185" max="16185" width="24.5703125" style="124" customWidth="1"/>
    <col min="16186" max="16186" width="15.5703125" style="124" customWidth="1"/>
    <col min="16187" max="16187" width="24.42578125" style="124" customWidth="1"/>
    <col min="16188" max="16188" width="17.5703125" style="124" customWidth="1"/>
    <col min="16189" max="16189" width="22.28515625" style="124" customWidth="1"/>
    <col min="16190" max="16190" width="26.7109375" style="124" customWidth="1"/>
    <col min="16191" max="16191" width="23.5703125" style="124" customWidth="1"/>
    <col min="16192" max="16192" width="22.7109375" style="124" customWidth="1"/>
    <col min="16193" max="16193" width="26.140625" style="124" customWidth="1"/>
    <col min="16194" max="16195" width="22.5703125" style="124" customWidth="1"/>
    <col min="16196" max="16196" width="26.5703125" style="124" customWidth="1"/>
    <col min="16197" max="16199" width="48.42578125" style="124" customWidth="1"/>
    <col min="16200" max="16208" width="79.85546875" style="124" customWidth="1"/>
    <col min="16209" max="16213" width="11.42578125" style="124"/>
    <col min="16214" max="16214" width="12.7109375" style="124" bestFit="1" customWidth="1"/>
    <col min="16215" max="16215" width="11.42578125" style="124"/>
    <col min="16216" max="16222" width="11.42578125" style="124" customWidth="1"/>
    <col min="16223" max="16223" width="0" style="124" hidden="1" customWidth="1"/>
    <col min="16224" max="16384" width="11.42578125" style="124"/>
  </cols>
  <sheetData>
    <row r="1" spans="1:93" ht="62.25" hidden="1" thickBot="1" x14ac:dyDescent="0.25">
      <c r="BU1" s="128"/>
      <c r="BV1" s="128"/>
      <c r="BW1" s="128"/>
      <c r="BX1" s="128"/>
      <c r="BZ1" s="128"/>
      <c r="CA1" s="128"/>
      <c r="CB1" s="128"/>
      <c r="CC1" s="128"/>
    </row>
    <row r="2" spans="1:93" ht="62.25" hidden="1" thickBot="1" x14ac:dyDescent="0.25">
      <c r="B2" s="130">
        <f ca="1">TODAY()</f>
        <v>45686</v>
      </c>
      <c r="BU2" s="131"/>
      <c r="BV2" s="131"/>
      <c r="BW2" s="131"/>
      <c r="BX2" s="131"/>
      <c r="BZ2" s="131"/>
      <c r="CA2" s="131"/>
      <c r="CB2" s="131"/>
      <c r="CC2" s="131"/>
    </row>
    <row r="3" spans="1:93" ht="62.25" hidden="1" thickBot="1" x14ac:dyDescent="0.25">
      <c r="BU3" s="131"/>
      <c r="BV3" s="131"/>
      <c r="BW3" s="131"/>
      <c r="BX3" s="131"/>
      <c r="BZ3" s="131"/>
      <c r="CA3" s="131"/>
      <c r="CB3" s="131"/>
      <c r="CC3" s="131"/>
    </row>
    <row r="4" spans="1:93" ht="62.25" hidden="1" thickBot="1" x14ac:dyDescent="0.25">
      <c r="BU4" s="132"/>
      <c r="BV4" s="132"/>
      <c r="BW4" s="132"/>
      <c r="BX4" s="132"/>
      <c r="BZ4" s="132"/>
      <c r="CA4" s="132"/>
      <c r="CB4" s="132"/>
      <c r="CC4" s="132"/>
    </row>
    <row r="5" spans="1:93" ht="13.5" hidden="1" thickBot="1" x14ac:dyDescent="0.25"/>
    <row r="6" spans="1:93" ht="6" customHeight="1" x14ac:dyDescent="0.65">
      <c r="A6" s="133" t="s">
        <v>113</v>
      </c>
      <c r="B6" s="134"/>
      <c r="C6" s="134"/>
      <c r="D6" s="134"/>
      <c r="E6" s="135"/>
      <c r="F6" s="136"/>
      <c r="G6" s="137"/>
      <c r="H6" s="136"/>
      <c r="I6" s="138"/>
      <c r="J6" s="138"/>
      <c r="K6" s="138"/>
      <c r="L6" s="138"/>
      <c r="M6" s="136"/>
      <c r="N6" s="135"/>
      <c r="O6" s="135"/>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row>
    <row r="7" spans="1:93" ht="58.5" customHeight="1" x14ac:dyDescent="0.65">
      <c r="A7" s="139"/>
      <c r="B7" s="134"/>
      <c r="C7" s="134"/>
      <c r="D7" s="134"/>
      <c r="E7" s="476" t="s">
        <v>284</v>
      </c>
      <c r="F7" s="476"/>
      <c r="G7" s="137"/>
      <c r="H7" s="224" t="s">
        <v>285</v>
      </c>
      <c r="I7" s="138"/>
      <c r="J7" s="138"/>
      <c r="K7" s="138"/>
      <c r="L7" s="138"/>
      <c r="M7" s="136"/>
      <c r="N7" s="135"/>
      <c r="O7" s="134" t="s">
        <v>240</v>
      </c>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row>
    <row r="8" spans="1:93" ht="25.5" customHeight="1" x14ac:dyDescent="0.35">
      <c r="A8" s="140" t="s">
        <v>114</v>
      </c>
      <c r="E8" s="141" t="s">
        <v>0</v>
      </c>
      <c r="F8" s="468">
        <v>45173</v>
      </c>
      <c r="G8" s="468"/>
      <c r="H8" s="468"/>
      <c r="I8" s="142"/>
      <c r="J8" s="142"/>
      <c r="K8" s="142"/>
      <c r="L8" s="142"/>
      <c r="M8" s="143" t="s">
        <v>1</v>
      </c>
      <c r="N8" s="144">
        <v>2024</v>
      </c>
      <c r="O8" s="460"/>
      <c r="P8" s="460"/>
      <c r="Q8" s="460"/>
      <c r="R8" s="459" t="s">
        <v>2</v>
      </c>
      <c r="S8" s="459"/>
      <c r="T8" s="459"/>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294"/>
      <c r="AY8" s="294"/>
      <c r="BU8" s="145"/>
    </row>
    <row r="9" spans="1:93" ht="20.25" customHeight="1" x14ac:dyDescent="0.35">
      <c r="A9" s="146" t="s">
        <v>115</v>
      </c>
      <c r="B9" s="130"/>
      <c r="E9" s="141"/>
      <c r="F9" s="473"/>
      <c r="G9" s="473"/>
      <c r="H9" s="473"/>
      <c r="I9" s="142"/>
      <c r="J9" s="142"/>
      <c r="K9" s="142"/>
      <c r="L9" s="142"/>
      <c r="M9" s="143"/>
      <c r="N9" s="144"/>
      <c r="O9" s="460"/>
      <c r="P9" s="460"/>
      <c r="Q9" s="460"/>
      <c r="R9" s="459" t="s">
        <v>5</v>
      </c>
      <c r="S9" s="459"/>
      <c r="T9" s="459"/>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147"/>
      <c r="AU9" s="147"/>
      <c r="AY9" s="147"/>
      <c r="BU9" s="148"/>
      <c r="BV9" s="148"/>
      <c r="BW9" s="148"/>
      <c r="BX9" s="148"/>
      <c r="BZ9" s="148"/>
      <c r="CA9" s="148"/>
      <c r="CB9" s="148"/>
      <c r="CC9" s="148"/>
    </row>
    <row r="10" spans="1:93" ht="6.75" customHeight="1" x14ac:dyDescent="0.2">
      <c r="A10" s="149"/>
      <c r="B10" s="130"/>
      <c r="E10" s="150"/>
      <c r="F10" s="151"/>
      <c r="G10" s="152"/>
      <c r="H10" s="153"/>
      <c r="I10" s="154"/>
      <c r="J10" s="154"/>
      <c r="K10" s="154"/>
      <c r="L10" s="154"/>
      <c r="M10" s="155"/>
      <c r="N10" s="156"/>
      <c r="O10" s="157"/>
      <c r="P10" s="150"/>
      <c r="Q10" s="157"/>
      <c r="R10" s="158"/>
      <c r="S10" s="158"/>
      <c r="T10" s="157"/>
      <c r="BU10" s="159"/>
      <c r="BV10" s="160"/>
      <c r="BW10" s="160"/>
      <c r="BX10" s="160"/>
      <c r="BZ10" s="160"/>
      <c r="CA10" s="160"/>
      <c r="CB10" s="160"/>
      <c r="CC10" s="160"/>
    </row>
    <row r="11" spans="1:93" ht="83.25" customHeight="1" thickBot="1" x14ac:dyDescent="0.25">
      <c r="A11" s="161" t="s">
        <v>117</v>
      </c>
      <c r="E11" s="469" t="s">
        <v>118</v>
      </c>
      <c r="F11" s="470"/>
      <c r="G11" s="447" t="s">
        <v>144</v>
      </c>
      <c r="H11" s="461" t="s">
        <v>6</v>
      </c>
      <c r="I11" s="462" t="s">
        <v>120</v>
      </c>
      <c r="J11" s="462" t="s">
        <v>341</v>
      </c>
      <c r="K11" s="461" t="s">
        <v>121</v>
      </c>
      <c r="L11" s="464" t="s">
        <v>222</v>
      </c>
      <c r="M11" s="464" t="s">
        <v>10</v>
      </c>
      <c r="N11" s="461" t="s">
        <v>11</v>
      </c>
      <c r="O11" s="447" t="s">
        <v>122</v>
      </c>
      <c r="P11" s="447" t="s">
        <v>123</v>
      </c>
      <c r="Q11" s="466" t="s">
        <v>124</v>
      </c>
      <c r="R11" s="466" t="s">
        <v>125</v>
      </c>
      <c r="S11" s="447" t="s">
        <v>126</v>
      </c>
      <c r="T11" s="447" t="s">
        <v>220</v>
      </c>
      <c r="U11" s="447" t="s">
        <v>221</v>
      </c>
      <c r="V11" s="228"/>
      <c r="W11" s="228"/>
      <c r="X11" s="228"/>
      <c r="Y11" s="478" t="s">
        <v>223</v>
      </c>
      <c r="Z11" s="479"/>
      <c r="AA11" s="479"/>
      <c r="AB11" s="479"/>
      <c r="AC11" s="479"/>
      <c r="AD11" s="479"/>
      <c r="AE11" s="479"/>
      <c r="AF11" s="479"/>
      <c r="AG11" s="479"/>
      <c r="AH11" s="479"/>
      <c r="AI11" s="479"/>
      <c r="AJ11" s="479"/>
      <c r="AK11" s="479"/>
      <c r="AL11" s="479"/>
      <c r="AM11" s="479"/>
      <c r="AN11" s="480"/>
      <c r="AO11" s="361"/>
      <c r="AP11" s="445" t="s">
        <v>127</v>
      </c>
      <c r="AQ11" s="448"/>
      <c r="AR11" s="448"/>
      <c r="AS11" s="448"/>
      <c r="AT11" s="448"/>
      <c r="AU11" s="448"/>
      <c r="AV11" s="448"/>
      <c r="AW11" s="448"/>
      <c r="AX11" s="446"/>
      <c r="AY11" s="343"/>
      <c r="AZ11" s="454" t="s">
        <v>128</v>
      </c>
      <c r="BA11" s="457"/>
      <c r="BB11" s="457"/>
      <c r="BC11" s="457"/>
      <c r="BD11" s="457"/>
      <c r="BE11" s="457"/>
      <c r="BF11" s="457"/>
      <c r="BG11" s="457"/>
      <c r="BH11" s="457"/>
      <c r="BI11" s="455"/>
      <c r="BJ11" s="314"/>
      <c r="BK11" s="458" t="s">
        <v>129</v>
      </c>
      <c r="BL11" s="458"/>
      <c r="BM11" s="458"/>
      <c r="BN11" s="458"/>
      <c r="BO11" s="456" t="s">
        <v>130</v>
      </c>
      <c r="BP11" s="456"/>
      <c r="BQ11" s="456"/>
      <c r="BR11" s="456"/>
      <c r="BS11" s="449" t="s">
        <v>131</v>
      </c>
      <c r="BT11" s="483" t="s">
        <v>414</v>
      </c>
      <c r="BU11" s="450" t="s">
        <v>132</v>
      </c>
      <c r="BV11" s="451"/>
      <c r="BW11" s="452" t="s">
        <v>133</v>
      </c>
      <c r="BX11" s="453"/>
      <c r="BY11" s="338" t="s">
        <v>833</v>
      </c>
      <c r="BZ11" s="484" t="s">
        <v>134</v>
      </c>
      <c r="CA11" s="485"/>
      <c r="CB11" s="481" t="s">
        <v>135</v>
      </c>
      <c r="CC11" s="482"/>
      <c r="CD11" s="338" t="s">
        <v>833</v>
      </c>
      <c r="CF11" s="129"/>
      <c r="CO11" s="124"/>
    </row>
    <row r="12" spans="1:93" ht="66.75" customHeight="1" x14ac:dyDescent="0.2">
      <c r="E12" s="471"/>
      <c r="F12" s="472"/>
      <c r="G12" s="447"/>
      <c r="H12" s="461"/>
      <c r="I12" s="463"/>
      <c r="J12" s="463"/>
      <c r="K12" s="461"/>
      <c r="L12" s="465"/>
      <c r="M12" s="465"/>
      <c r="N12" s="461"/>
      <c r="O12" s="447"/>
      <c r="P12" s="447"/>
      <c r="Q12" s="467"/>
      <c r="R12" s="467"/>
      <c r="S12" s="447"/>
      <c r="T12" s="447"/>
      <c r="U12" s="447"/>
      <c r="V12" s="227" t="s">
        <v>287</v>
      </c>
      <c r="W12" s="227" t="s">
        <v>415</v>
      </c>
      <c r="X12" s="227" t="s">
        <v>288</v>
      </c>
      <c r="Y12" s="226" t="s">
        <v>286</v>
      </c>
      <c r="Z12" s="225" t="s">
        <v>633</v>
      </c>
      <c r="AA12" s="225" t="s">
        <v>634</v>
      </c>
      <c r="AB12" s="225" t="s">
        <v>635</v>
      </c>
      <c r="AC12" s="225" t="s">
        <v>872</v>
      </c>
      <c r="AD12" s="225" t="s">
        <v>869</v>
      </c>
      <c r="AE12" s="225" t="s">
        <v>821</v>
      </c>
      <c r="AF12" s="225" t="s">
        <v>905</v>
      </c>
      <c r="AG12" s="225" t="s">
        <v>640</v>
      </c>
      <c r="AH12" s="225" t="s">
        <v>224</v>
      </c>
      <c r="AI12" s="225" t="s">
        <v>641</v>
      </c>
      <c r="AJ12" s="225" t="s">
        <v>225</v>
      </c>
      <c r="AK12" s="225" t="s">
        <v>642</v>
      </c>
      <c r="AL12" s="225" t="s">
        <v>226</v>
      </c>
      <c r="AM12" s="225" t="s">
        <v>643</v>
      </c>
      <c r="AN12" s="226" t="s">
        <v>227</v>
      </c>
      <c r="AO12" s="225" t="s">
        <v>956</v>
      </c>
      <c r="AP12" s="445" t="s">
        <v>17</v>
      </c>
      <c r="AQ12" s="446"/>
      <c r="AR12" s="445" t="s">
        <v>18</v>
      </c>
      <c r="AS12" s="446"/>
      <c r="AT12" s="296" t="s">
        <v>706</v>
      </c>
      <c r="AU12" s="445" t="s">
        <v>19</v>
      </c>
      <c r="AV12" s="446"/>
      <c r="AW12" s="445" t="s">
        <v>20</v>
      </c>
      <c r="AX12" s="446"/>
      <c r="AY12" s="343" t="s">
        <v>873</v>
      </c>
      <c r="AZ12" s="454" t="s">
        <v>17</v>
      </c>
      <c r="BA12" s="455"/>
      <c r="BB12" s="454" t="s">
        <v>18</v>
      </c>
      <c r="BC12" s="455"/>
      <c r="BD12" s="295" t="s">
        <v>709</v>
      </c>
      <c r="BE12" s="296" t="s">
        <v>706</v>
      </c>
      <c r="BF12" s="454" t="s">
        <v>19</v>
      </c>
      <c r="BG12" s="455"/>
      <c r="BH12" s="454" t="s">
        <v>20</v>
      </c>
      <c r="BI12" s="455"/>
      <c r="BJ12" s="296" t="s">
        <v>832</v>
      </c>
      <c r="BK12" s="162" t="s">
        <v>17</v>
      </c>
      <c r="BL12" s="162" t="s">
        <v>18</v>
      </c>
      <c r="BM12" s="162" t="s">
        <v>19</v>
      </c>
      <c r="BN12" s="162" t="s">
        <v>20</v>
      </c>
      <c r="BO12" s="163" t="s">
        <v>17</v>
      </c>
      <c r="BP12" s="163" t="s">
        <v>18</v>
      </c>
      <c r="BQ12" s="163" t="s">
        <v>19</v>
      </c>
      <c r="BR12" s="163" t="s">
        <v>20</v>
      </c>
      <c r="BS12" s="449"/>
      <c r="BT12" s="483"/>
      <c r="BU12" s="164" t="s">
        <v>136</v>
      </c>
      <c r="BV12" s="165" t="s">
        <v>137</v>
      </c>
      <c r="BW12" s="164" t="s">
        <v>136</v>
      </c>
      <c r="BX12" s="165" t="s">
        <v>137</v>
      </c>
      <c r="BY12" s="165" t="s">
        <v>706</v>
      </c>
      <c r="BZ12" s="164" t="s">
        <v>136</v>
      </c>
      <c r="CA12" s="165" t="s">
        <v>137</v>
      </c>
      <c r="CB12" s="164" t="s">
        <v>136</v>
      </c>
      <c r="CC12" s="165" t="s">
        <v>137</v>
      </c>
      <c r="CD12" s="165" t="s">
        <v>832</v>
      </c>
      <c r="CF12" s="129"/>
      <c r="CO12" s="124"/>
    </row>
    <row r="13" spans="1:93" ht="6" customHeight="1" x14ac:dyDescent="0.35">
      <c r="AY13" s="344"/>
      <c r="BT13" s="159"/>
      <c r="BU13" s="160"/>
      <c r="BV13" s="160"/>
      <c r="BW13" s="160"/>
      <c r="BX13" s="160"/>
      <c r="BZ13" s="160"/>
      <c r="CA13" s="160"/>
      <c r="CB13" s="160"/>
      <c r="CC13" s="160"/>
      <c r="CF13" s="129"/>
      <c r="CO13" s="124"/>
    </row>
    <row r="14" spans="1:93" ht="41.25" customHeight="1" x14ac:dyDescent="0.2">
      <c r="E14" s="166" t="str">
        <f>+PEI!B9</f>
        <v>1. COLABORADORES - CLIENTES</v>
      </c>
      <c r="F14" s="167"/>
      <c r="G14" s="168"/>
      <c r="H14" s="168"/>
      <c r="I14" s="169"/>
      <c r="J14" s="169"/>
      <c r="K14" s="169"/>
      <c r="L14" s="169"/>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70"/>
      <c r="AQ14" s="170"/>
      <c r="AR14" s="170"/>
      <c r="AS14" s="170"/>
      <c r="AT14" s="170"/>
      <c r="AU14" s="170"/>
      <c r="AV14" s="170"/>
      <c r="AW14" s="170"/>
      <c r="AX14" s="168"/>
      <c r="AY14" s="345"/>
      <c r="AZ14" s="171"/>
      <c r="BA14" s="171"/>
      <c r="BB14" s="171"/>
      <c r="BC14" s="171"/>
      <c r="BD14" s="171"/>
      <c r="BE14" s="171"/>
      <c r="BF14" s="171"/>
      <c r="BG14" s="171"/>
      <c r="BH14" s="171"/>
      <c r="BI14" s="171"/>
      <c r="BJ14" s="171"/>
      <c r="BK14" s="172"/>
      <c r="BL14" s="172"/>
      <c r="BM14" s="172"/>
      <c r="BN14" s="172"/>
      <c r="BO14" s="172"/>
      <c r="BP14" s="172"/>
      <c r="BQ14" s="172"/>
      <c r="BR14" s="172"/>
      <c r="BS14" s="173"/>
      <c r="BT14" s="164"/>
      <c r="BU14" s="165"/>
      <c r="BV14" s="165"/>
      <c r="BW14" s="165"/>
      <c r="BX14" s="165"/>
      <c r="BY14" s="165"/>
      <c r="BZ14" s="165"/>
      <c r="CA14" s="165"/>
      <c r="CB14" s="165"/>
      <c r="CC14" s="165"/>
      <c r="CD14" s="165"/>
      <c r="CF14" s="129"/>
      <c r="CO14" s="124"/>
    </row>
    <row r="15" spans="1:93" ht="60.75" customHeight="1" x14ac:dyDescent="0.2">
      <c r="E15" s="235" t="str">
        <f>+PEI!B11</f>
        <v>1.1</v>
      </c>
      <c r="F15" s="235" t="str">
        <f>+PEI!C11</f>
        <v>Mejorar el clima organizacional.</v>
      </c>
      <c r="G15" s="235" t="str">
        <f>+PEI!D11</f>
        <v>Mejora en el %%  en clima organizacional referenciado a BP´s</v>
      </c>
      <c r="H15" s="174" t="s">
        <v>522</v>
      </c>
      <c r="I15" s="175">
        <v>0.15</v>
      </c>
      <c r="J15" s="176" t="s">
        <v>140</v>
      </c>
      <c r="K15" s="176" t="s">
        <v>416</v>
      </c>
      <c r="L15" s="176" t="s">
        <v>417</v>
      </c>
      <c r="M15" s="176" t="s">
        <v>243</v>
      </c>
      <c r="N15" s="177" t="str">
        <f>+PEI!J11</f>
        <v>100%</v>
      </c>
      <c r="O15" s="178">
        <v>45292</v>
      </c>
      <c r="P15" s="178">
        <v>45381</v>
      </c>
      <c r="Q15" s="177">
        <f t="shared" ref="Q15:Q19" si="0">IF(OR(O15="",P15=""),"",P15-O15)</f>
        <v>89</v>
      </c>
      <c r="R15" s="179">
        <f t="shared" ref="R15:R19" ca="1" si="1">IF(OR(O15="",P15=""),"",P15-TODAY())</f>
        <v>-305</v>
      </c>
      <c r="S15" s="180"/>
      <c r="T15" s="181" t="str">
        <f ca="1">IF(Q15="","",(IF(AND(R15&gt;0,BS15&lt;100%),"Pendiente",IF(AND(R15&gt;0,BS15=100%),"Finalizada",IF(AND(R15&lt;0,BS15=100%),"Finalizada","Pendiente")))))</f>
        <v>Finalizada</v>
      </c>
      <c r="U15" s="181" t="str">
        <f ca="1">IF((OR(O15="",P15="")),"",IF(T15="Finalizada","Finalizada",(P15-$B$2)))</f>
        <v>Finalizada</v>
      </c>
      <c r="V15" s="181" t="s">
        <v>326</v>
      </c>
      <c r="W15" s="181" t="s">
        <v>326</v>
      </c>
      <c r="X15" s="181" t="s">
        <v>326</v>
      </c>
      <c r="Y15" s="219">
        <f>SUM(Z15:AB15)</f>
        <v>0</v>
      </c>
      <c r="Z15" s="219">
        <v>0</v>
      </c>
      <c r="AA15" s="219">
        <v>0</v>
      </c>
      <c r="AB15" s="219"/>
      <c r="AC15" s="219"/>
      <c r="AD15" s="219"/>
      <c r="AE15" s="219"/>
      <c r="AF15" s="219"/>
      <c r="AG15" s="290"/>
      <c r="AH15" s="287" t="e">
        <f>+Y15/AG15</f>
        <v>#DIV/0!</v>
      </c>
      <c r="AI15" s="290"/>
      <c r="AJ15" s="287" t="e">
        <f>+AA15/AI15</f>
        <v>#DIV/0!</v>
      </c>
      <c r="AK15" s="287"/>
      <c r="AL15" s="287" t="e">
        <f t="shared" ref="AL15:AN19" si="2">+AG15/AK15</f>
        <v>#DIV/0!</v>
      </c>
      <c r="AM15" s="287"/>
      <c r="AN15" s="287" t="e">
        <f t="shared" si="2"/>
        <v>#DIV/0!</v>
      </c>
      <c r="AO15" s="287"/>
      <c r="AP15" s="175">
        <v>1</v>
      </c>
      <c r="AQ15" s="175">
        <f>AP15*I15</f>
        <v>0.15</v>
      </c>
      <c r="AR15" s="175">
        <v>0</v>
      </c>
      <c r="AS15" s="175">
        <f>AR15*I15</f>
        <v>0</v>
      </c>
      <c r="AT15" s="175"/>
      <c r="AU15" s="175">
        <v>0</v>
      </c>
      <c r="AV15" s="175">
        <f>AU15*I15</f>
        <v>0</v>
      </c>
      <c r="AW15" s="175">
        <v>0</v>
      </c>
      <c r="AX15" s="175">
        <f>AW15*I15</f>
        <v>0</v>
      </c>
      <c r="AY15" s="342">
        <f>SUM(AP15,AR15,AU15,AW15)</f>
        <v>1</v>
      </c>
      <c r="AZ15" s="182">
        <v>0</v>
      </c>
      <c r="BA15" s="183">
        <f>AZ15*I15</f>
        <v>0</v>
      </c>
      <c r="BB15" s="182">
        <v>1</v>
      </c>
      <c r="BC15" s="183">
        <f>BB15*I15</f>
        <v>0.15</v>
      </c>
      <c r="BD15" s="183"/>
      <c r="BE15" s="183"/>
      <c r="BF15" s="182">
        <v>0</v>
      </c>
      <c r="BG15" s="183">
        <f>BF15*I15</f>
        <v>0</v>
      </c>
      <c r="BH15" s="182"/>
      <c r="BI15" s="183">
        <f>BH15*I15</f>
        <v>0</v>
      </c>
      <c r="BJ15" s="183"/>
      <c r="BK15" s="184">
        <f t="shared" ref="BK15:BK19" si="3">AZ15-AP15</f>
        <v>-1</v>
      </c>
      <c r="BL15" s="184">
        <f t="shared" ref="BL15:BL19" si="4">BB15-AR15</f>
        <v>1</v>
      </c>
      <c r="BM15" s="184">
        <f t="shared" ref="BM15:BM19" si="5">BF15-AU15</f>
        <v>0</v>
      </c>
      <c r="BN15" s="184">
        <f t="shared" ref="BN15:BN19" si="6">BH15-AW15</f>
        <v>0</v>
      </c>
      <c r="BO15" s="185">
        <f t="shared" ref="BO15:BO19" si="7">SUM(BK15)</f>
        <v>-1</v>
      </c>
      <c r="BP15" s="185">
        <f t="shared" ref="BP15:BP19" si="8">SUM(BK15,BL15)</f>
        <v>0</v>
      </c>
      <c r="BQ15" s="185">
        <f t="shared" ref="BQ15:BQ19" si="9">SUM(BK15:BM15)</f>
        <v>0</v>
      </c>
      <c r="BR15" s="185">
        <f t="shared" ref="BR15:BR19" si="10">SUM(BK15:BN15)</f>
        <v>0</v>
      </c>
      <c r="BS15" s="175">
        <f>SUM(AZ15,BB15,BF15,BH15)</f>
        <v>1</v>
      </c>
      <c r="BT15" s="186" t="s">
        <v>252</v>
      </c>
      <c r="BU15" s="187" t="s">
        <v>650</v>
      </c>
      <c r="BV15" s="187"/>
      <c r="BW15" s="187" t="s">
        <v>757</v>
      </c>
      <c r="BX15" s="187"/>
      <c r="BY15" s="187" t="s">
        <v>834</v>
      </c>
      <c r="BZ15" s="187"/>
      <c r="CA15" s="187"/>
      <c r="CB15" s="187" t="s">
        <v>917</v>
      </c>
      <c r="CC15" s="187"/>
      <c r="CD15" s="187"/>
      <c r="CF15" s="129"/>
      <c r="CO15" s="124"/>
    </row>
    <row r="16" spans="1:93" ht="60.75" customHeight="1" x14ac:dyDescent="0.2">
      <c r="E16" s="235"/>
      <c r="F16" s="235"/>
      <c r="G16" s="235"/>
      <c r="H16" s="174" t="s">
        <v>523</v>
      </c>
      <c r="I16" s="175">
        <v>0.15</v>
      </c>
      <c r="J16" s="176" t="s">
        <v>111</v>
      </c>
      <c r="K16" s="176" t="s">
        <v>244</v>
      </c>
      <c r="L16" s="176" t="s">
        <v>418</v>
      </c>
      <c r="M16" s="176" t="s">
        <v>245</v>
      </c>
      <c r="N16" s="177" t="str">
        <f>+PEI!J12</f>
        <v>100%</v>
      </c>
      <c r="O16" s="178">
        <v>45383</v>
      </c>
      <c r="P16" s="178">
        <v>45442</v>
      </c>
      <c r="Q16" s="177">
        <f t="shared" si="0"/>
        <v>59</v>
      </c>
      <c r="R16" s="179">
        <f t="shared" ca="1" si="1"/>
        <v>-244</v>
      </c>
      <c r="S16" s="180"/>
      <c r="T16" s="181" t="str">
        <f ca="1">IF(Q16="","",(IF(AND(R16&gt;0,BS16&lt;100%),"Pendiente",IF(AND(R16&gt;0,BS16=100%),"Finalizada",IF(AND(R16&lt;0,BS16=100%),"Finalizada","Pendiente")))))</f>
        <v>Finalizada</v>
      </c>
      <c r="U16" s="181" t="str">
        <f t="shared" ref="U16:U19" ca="1" si="11">IF((OR(O16="",P16="")),"",IF(T16="Finalizada","Finalizada",(P16-$B$2)))</f>
        <v>Finalizada</v>
      </c>
      <c r="V16" s="181" t="s">
        <v>326</v>
      </c>
      <c r="W16" s="181" t="s">
        <v>326</v>
      </c>
      <c r="X16" s="181" t="s">
        <v>326</v>
      </c>
      <c r="Y16" s="219">
        <f t="shared" ref="Y16:Y19" si="12">SUM(Z16:AB16)</f>
        <v>0</v>
      </c>
      <c r="Z16" s="219">
        <v>0</v>
      </c>
      <c r="AA16" s="219">
        <v>0</v>
      </c>
      <c r="AB16" s="219"/>
      <c r="AC16" s="219"/>
      <c r="AD16" s="219"/>
      <c r="AE16" s="219"/>
      <c r="AF16" s="219"/>
      <c r="AG16" s="290"/>
      <c r="AH16" s="287" t="e">
        <f>+Y16/AG16</f>
        <v>#DIV/0!</v>
      </c>
      <c r="AI16" s="290"/>
      <c r="AJ16" s="287" t="e">
        <f>+AA16/AI16</f>
        <v>#DIV/0!</v>
      </c>
      <c r="AK16" s="287"/>
      <c r="AL16" s="287" t="e">
        <f t="shared" si="2"/>
        <v>#DIV/0!</v>
      </c>
      <c r="AM16" s="287"/>
      <c r="AN16" s="287" t="e">
        <f t="shared" si="2"/>
        <v>#DIV/0!</v>
      </c>
      <c r="AO16" s="287"/>
      <c r="AP16" s="175">
        <v>0</v>
      </c>
      <c r="AQ16" s="175">
        <f>AP16*I16</f>
        <v>0</v>
      </c>
      <c r="AR16" s="175">
        <v>1</v>
      </c>
      <c r="AS16" s="175">
        <f>AR16*I16</f>
        <v>0.15</v>
      </c>
      <c r="AT16" s="175"/>
      <c r="AU16" s="175">
        <v>0</v>
      </c>
      <c r="AV16" s="175">
        <f>AU16*I16</f>
        <v>0</v>
      </c>
      <c r="AW16" s="175">
        <v>0</v>
      </c>
      <c r="AX16" s="175">
        <f>AW16*I16</f>
        <v>0</v>
      </c>
      <c r="AY16" s="342">
        <f t="shared" ref="AY16:AY19" si="13">SUM(AP16,AR16,AU16,AW16)</f>
        <v>1</v>
      </c>
      <c r="AZ16" s="182">
        <v>0</v>
      </c>
      <c r="BA16" s="183">
        <f>AZ16*I16</f>
        <v>0</v>
      </c>
      <c r="BB16" s="182">
        <v>1</v>
      </c>
      <c r="BC16" s="183">
        <f>BB16*I16</f>
        <v>0.15</v>
      </c>
      <c r="BD16" s="183"/>
      <c r="BE16" s="183"/>
      <c r="BF16" s="182">
        <v>0</v>
      </c>
      <c r="BG16" s="183">
        <f>BF16*I16</f>
        <v>0</v>
      </c>
      <c r="BH16" s="182"/>
      <c r="BI16" s="183">
        <f>BH16*I16</f>
        <v>0</v>
      </c>
      <c r="BJ16" s="183"/>
      <c r="BK16" s="184">
        <f t="shared" si="3"/>
        <v>0</v>
      </c>
      <c r="BL16" s="184">
        <f t="shared" si="4"/>
        <v>0</v>
      </c>
      <c r="BM16" s="184">
        <f t="shared" si="5"/>
        <v>0</v>
      </c>
      <c r="BN16" s="184">
        <f t="shared" si="6"/>
        <v>0</v>
      </c>
      <c r="BO16" s="185">
        <f t="shared" si="7"/>
        <v>0</v>
      </c>
      <c r="BP16" s="185">
        <f t="shared" si="8"/>
        <v>0</v>
      </c>
      <c r="BQ16" s="185">
        <f t="shared" si="9"/>
        <v>0</v>
      </c>
      <c r="BR16" s="185">
        <f t="shared" si="10"/>
        <v>0</v>
      </c>
      <c r="BS16" s="175">
        <f>SUM(AZ16,BB16,BF16,BH16)</f>
        <v>1</v>
      </c>
      <c r="BT16" s="186" t="s">
        <v>252</v>
      </c>
      <c r="BU16" s="187" t="s">
        <v>651</v>
      </c>
      <c r="BV16" s="187"/>
      <c r="BW16" s="187" t="s">
        <v>758</v>
      </c>
      <c r="BX16" s="187"/>
      <c r="BY16" s="187" t="s">
        <v>834</v>
      </c>
      <c r="BZ16" s="187"/>
      <c r="CA16" s="187"/>
      <c r="CB16" s="187" t="s">
        <v>917</v>
      </c>
      <c r="CC16" s="187"/>
      <c r="CD16" s="187"/>
      <c r="CF16" s="129"/>
      <c r="CO16" s="124"/>
    </row>
    <row r="17" spans="5:93" ht="60.75" customHeight="1" x14ac:dyDescent="0.2">
      <c r="E17" s="235"/>
      <c r="F17" s="235"/>
      <c r="G17" s="235"/>
      <c r="H17" s="174" t="s">
        <v>524</v>
      </c>
      <c r="I17" s="175">
        <v>0.2</v>
      </c>
      <c r="J17" s="176" t="s">
        <v>112</v>
      </c>
      <c r="K17" s="176" t="s">
        <v>246</v>
      </c>
      <c r="L17" s="176" t="s">
        <v>247</v>
      </c>
      <c r="M17" s="176" t="str">
        <f>+PEI!I13</f>
        <v>Ejecutar Diagnóstico / Diagnóstico Definido</v>
      </c>
      <c r="N17" s="177" t="str">
        <f>+PEI!J13</f>
        <v>100%</v>
      </c>
      <c r="O17" s="178">
        <v>45413</v>
      </c>
      <c r="P17" s="178">
        <v>45473</v>
      </c>
      <c r="Q17" s="177">
        <f t="shared" si="0"/>
        <v>60</v>
      </c>
      <c r="R17" s="179">
        <f t="shared" ca="1" si="1"/>
        <v>-213</v>
      </c>
      <c r="S17" s="180"/>
      <c r="T17" s="181" t="str">
        <f ca="1">IF(Q17="","",(IF(AND(R17&gt;0,BS17&lt;100%),"Pendiente",IF(AND(R17&gt;0,BS17=100%),"Finalizada",IF(AND(R17&lt;0,BS17=100%),"Finalizada","Pendiente")))))</f>
        <v>Finalizada</v>
      </c>
      <c r="U17" s="181" t="str">
        <f t="shared" ca="1" si="11"/>
        <v>Finalizada</v>
      </c>
      <c r="V17" s="181" t="s">
        <v>326</v>
      </c>
      <c r="W17" s="181" t="s">
        <v>326</v>
      </c>
      <c r="X17" s="181" t="s">
        <v>326</v>
      </c>
      <c r="Y17" s="219">
        <f t="shared" si="12"/>
        <v>0</v>
      </c>
      <c r="Z17" s="219">
        <v>0</v>
      </c>
      <c r="AA17" s="219">
        <v>0</v>
      </c>
      <c r="AB17" s="219"/>
      <c r="AC17" s="219"/>
      <c r="AD17" s="219"/>
      <c r="AE17" s="219"/>
      <c r="AF17" s="219"/>
      <c r="AG17" s="290"/>
      <c r="AH17" s="287" t="e">
        <f>+Y17/AG17</f>
        <v>#DIV/0!</v>
      </c>
      <c r="AI17" s="290"/>
      <c r="AJ17" s="287" t="e">
        <f>+AA17/AI17</f>
        <v>#DIV/0!</v>
      </c>
      <c r="AK17" s="287"/>
      <c r="AL17" s="287" t="e">
        <f t="shared" si="2"/>
        <v>#DIV/0!</v>
      </c>
      <c r="AM17" s="287"/>
      <c r="AN17" s="287" t="e">
        <f t="shared" si="2"/>
        <v>#DIV/0!</v>
      </c>
      <c r="AO17" s="287"/>
      <c r="AP17" s="175">
        <v>0</v>
      </c>
      <c r="AQ17" s="175">
        <f>AP17*I17</f>
        <v>0</v>
      </c>
      <c r="AR17" s="175">
        <v>1</v>
      </c>
      <c r="AS17" s="175">
        <f>AR17*I17</f>
        <v>0.2</v>
      </c>
      <c r="AT17" s="175"/>
      <c r="AU17" s="175">
        <v>0</v>
      </c>
      <c r="AV17" s="175">
        <f>AU17*I17</f>
        <v>0</v>
      </c>
      <c r="AW17" s="175">
        <v>0</v>
      </c>
      <c r="AX17" s="175">
        <f>AW17*I17</f>
        <v>0</v>
      </c>
      <c r="AY17" s="342">
        <f t="shared" si="13"/>
        <v>1</v>
      </c>
      <c r="AZ17" s="182">
        <v>0</v>
      </c>
      <c r="BA17" s="183">
        <f>AZ17*I17</f>
        <v>0</v>
      </c>
      <c r="BB17" s="182">
        <v>0</v>
      </c>
      <c r="BC17" s="183">
        <f>BB17*I17</f>
        <v>0</v>
      </c>
      <c r="BD17" s="183"/>
      <c r="BE17" s="183"/>
      <c r="BF17" s="182">
        <v>0</v>
      </c>
      <c r="BG17" s="183">
        <f>BF17*I17</f>
        <v>0</v>
      </c>
      <c r="BH17" s="182">
        <v>1</v>
      </c>
      <c r="BI17" s="183">
        <f>BH17*I17</f>
        <v>0.2</v>
      </c>
      <c r="BJ17" s="183"/>
      <c r="BK17" s="184">
        <f t="shared" si="3"/>
        <v>0</v>
      </c>
      <c r="BL17" s="184">
        <f t="shared" si="4"/>
        <v>-1</v>
      </c>
      <c r="BM17" s="184">
        <f t="shared" si="5"/>
        <v>0</v>
      </c>
      <c r="BN17" s="184">
        <f t="shared" si="6"/>
        <v>1</v>
      </c>
      <c r="BO17" s="185">
        <f t="shared" si="7"/>
        <v>0</v>
      </c>
      <c r="BP17" s="185">
        <f t="shared" si="8"/>
        <v>-1</v>
      </c>
      <c r="BQ17" s="185">
        <f t="shared" si="9"/>
        <v>-1</v>
      </c>
      <c r="BR17" s="185">
        <f t="shared" si="10"/>
        <v>0</v>
      </c>
      <c r="BS17" s="175">
        <f>SUM(AZ17,BB17,BF17,BH17)</f>
        <v>1</v>
      </c>
      <c r="BT17" s="186" t="s">
        <v>252</v>
      </c>
      <c r="BU17" s="187" t="s">
        <v>651</v>
      </c>
      <c r="BV17" s="187"/>
      <c r="BW17" s="187"/>
      <c r="BX17" s="187" t="s">
        <v>759</v>
      </c>
      <c r="BY17" s="187" t="s">
        <v>835</v>
      </c>
      <c r="BZ17" s="187"/>
      <c r="CA17" s="187" t="s">
        <v>759</v>
      </c>
      <c r="CB17" s="187" t="s">
        <v>917</v>
      </c>
      <c r="CC17" s="187"/>
      <c r="CD17" s="187"/>
      <c r="CF17" s="129"/>
      <c r="CO17" s="124"/>
    </row>
    <row r="18" spans="5:93" ht="60.75" customHeight="1" x14ac:dyDescent="0.2">
      <c r="E18" s="235"/>
      <c r="F18" s="235"/>
      <c r="G18" s="235"/>
      <c r="H18" s="174" t="s">
        <v>525</v>
      </c>
      <c r="I18" s="175">
        <v>0.25</v>
      </c>
      <c r="J18" s="175"/>
      <c r="K18" s="189" t="s">
        <v>248</v>
      </c>
      <c r="L18" s="189" t="s">
        <v>249</v>
      </c>
      <c r="M18" s="176" t="s">
        <v>250</v>
      </c>
      <c r="N18" s="175">
        <v>1</v>
      </c>
      <c r="O18" s="178">
        <v>45474</v>
      </c>
      <c r="P18" s="178">
        <v>45657</v>
      </c>
      <c r="Q18" s="177">
        <f t="shared" si="0"/>
        <v>183</v>
      </c>
      <c r="R18" s="179">
        <f t="shared" ca="1" si="1"/>
        <v>-29</v>
      </c>
      <c r="S18" s="180"/>
      <c r="T18" s="181" t="str">
        <f ca="1">IF(Q18="","",(IF(AND(R18&gt;0,BS18&lt;100%),"Pendiente",IF(AND(R18&gt;0,BS18=100%),"Finalizada",IF(AND(R18&lt;0,BS18=100%),"Finalizada","Pendiente")))))</f>
        <v>Pendiente</v>
      </c>
      <c r="U18" s="181">
        <f t="shared" ca="1" si="11"/>
        <v>-29</v>
      </c>
      <c r="V18" s="181" t="s">
        <v>451</v>
      </c>
      <c r="W18" s="181" t="s">
        <v>452</v>
      </c>
      <c r="X18" s="181" t="s">
        <v>453</v>
      </c>
      <c r="Y18" s="219">
        <f t="shared" si="12"/>
        <v>750000</v>
      </c>
      <c r="Z18" s="219">
        <v>750000</v>
      </c>
      <c r="AA18" s="219">
        <v>0</v>
      </c>
      <c r="AB18" s="219"/>
      <c r="AC18" s="219"/>
      <c r="AD18" s="219"/>
      <c r="AE18" s="219"/>
      <c r="AF18" s="219"/>
      <c r="AG18" s="290"/>
      <c r="AH18" s="288" t="e">
        <f>+Y18/AG18</f>
        <v>#DIV/0!</v>
      </c>
      <c r="AI18" s="290"/>
      <c r="AJ18" s="288" t="e">
        <f>+AA18/AI18</f>
        <v>#DIV/0!</v>
      </c>
      <c r="AK18" s="287">
        <v>750000</v>
      </c>
      <c r="AL18" s="287">
        <f t="shared" si="2"/>
        <v>0</v>
      </c>
      <c r="AM18" s="287"/>
      <c r="AN18" s="287" t="e">
        <f t="shared" si="2"/>
        <v>#DIV/0!</v>
      </c>
      <c r="AO18" s="287"/>
      <c r="AP18" s="175">
        <v>0</v>
      </c>
      <c r="AQ18" s="175">
        <f>AP18*I18</f>
        <v>0</v>
      </c>
      <c r="AR18" s="175">
        <v>0</v>
      </c>
      <c r="AS18" s="175">
        <f>AR18*I18</f>
        <v>0</v>
      </c>
      <c r="AT18" s="175"/>
      <c r="AU18" s="175">
        <v>0.5</v>
      </c>
      <c r="AV18" s="175">
        <f>AU18*I18</f>
        <v>0.125</v>
      </c>
      <c r="AW18" s="175">
        <v>0.5</v>
      </c>
      <c r="AX18" s="175">
        <f>AW18*I18</f>
        <v>0.125</v>
      </c>
      <c r="AY18" s="342">
        <f t="shared" si="13"/>
        <v>1</v>
      </c>
      <c r="AZ18" s="182">
        <v>0</v>
      </c>
      <c r="BA18" s="183">
        <f>AZ18*I18</f>
        <v>0</v>
      </c>
      <c r="BB18" s="182">
        <v>0</v>
      </c>
      <c r="BC18" s="183">
        <f>BB18*I18</f>
        <v>0</v>
      </c>
      <c r="BD18" s="183"/>
      <c r="BE18" s="183"/>
      <c r="BF18" s="182">
        <v>0</v>
      </c>
      <c r="BG18" s="183">
        <f>BF18*I18</f>
        <v>0</v>
      </c>
      <c r="BH18" s="182"/>
      <c r="BI18" s="183">
        <f>BH18*I18</f>
        <v>0</v>
      </c>
      <c r="BJ18" s="183"/>
      <c r="BK18" s="184">
        <f t="shared" si="3"/>
        <v>0</v>
      </c>
      <c r="BL18" s="184">
        <f t="shared" si="4"/>
        <v>0</v>
      </c>
      <c r="BM18" s="184">
        <f t="shared" si="5"/>
        <v>-0.5</v>
      </c>
      <c r="BN18" s="184">
        <f t="shared" si="6"/>
        <v>-0.5</v>
      </c>
      <c r="BO18" s="185">
        <f t="shared" si="7"/>
        <v>0</v>
      </c>
      <c r="BP18" s="185">
        <f t="shared" si="8"/>
        <v>0</v>
      </c>
      <c r="BQ18" s="185">
        <f t="shared" si="9"/>
        <v>-0.5</v>
      </c>
      <c r="BR18" s="185">
        <f t="shared" si="10"/>
        <v>-1</v>
      </c>
      <c r="BS18" s="175">
        <f>SUM(AZ18,BB18,BF18,BH18)</f>
        <v>0</v>
      </c>
      <c r="BT18" s="186" t="s">
        <v>252</v>
      </c>
      <c r="BU18" s="187" t="s">
        <v>651</v>
      </c>
      <c r="BV18" s="187"/>
      <c r="BW18" s="187"/>
      <c r="BX18" s="187" t="s">
        <v>759</v>
      </c>
      <c r="BY18" s="187" t="s">
        <v>835</v>
      </c>
      <c r="BZ18" s="187"/>
      <c r="CA18" s="187" t="s">
        <v>759</v>
      </c>
      <c r="CB18" s="187"/>
      <c r="CC18" s="187" t="s">
        <v>759</v>
      </c>
      <c r="CD18" s="187" t="s">
        <v>955</v>
      </c>
      <c r="CF18" s="129"/>
      <c r="CO18" s="124"/>
    </row>
    <row r="19" spans="5:93" ht="60.75" customHeight="1" x14ac:dyDescent="0.2">
      <c r="E19" s="235"/>
      <c r="F19" s="235"/>
      <c r="G19" s="235"/>
      <c r="H19" s="174" t="s">
        <v>526</v>
      </c>
      <c r="I19" s="175">
        <v>0.25</v>
      </c>
      <c r="J19" s="175"/>
      <c r="K19" s="189" t="s">
        <v>360</v>
      </c>
      <c r="L19" s="189" t="s">
        <v>419</v>
      </c>
      <c r="M19" s="176" t="s">
        <v>251</v>
      </c>
      <c r="N19" s="175">
        <v>1</v>
      </c>
      <c r="O19" s="178">
        <v>44927</v>
      </c>
      <c r="P19" s="178">
        <v>45657</v>
      </c>
      <c r="Q19" s="177">
        <f t="shared" si="0"/>
        <v>730</v>
      </c>
      <c r="R19" s="179">
        <f t="shared" ca="1" si="1"/>
        <v>-29</v>
      </c>
      <c r="S19" s="180"/>
      <c r="T19" s="181" t="str">
        <f ca="1">IF(Q19="","",(IF(AND(R19&gt;0,BS19&lt;100%),"Pendiente",IF(AND(R19&gt;0,BS19=100%),"Finalizada",IF(AND(R19&lt;0,BS19=100%),"Finalizada","Pendiente")))))</f>
        <v>Pendiente</v>
      </c>
      <c r="U19" s="181">
        <f t="shared" ca="1" si="11"/>
        <v>-29</v>
      </c>
      <c r="V19" s="181" t="s">
        <v>451</v>
      </c>
      <c r="W19" s="181" t="s">
        <v>452</v>
      </c>
      <c r="X19" s="181" t="s">
        <v>453</v>
      </c>
      <c r="Y19" s="219">
        <f t="shared" si="12"/>
        <v>750000</v>
      </c>
      <c r="Z19" s="219">
        <v>750000</v>
      </c>
      <c r="AA19" s="219">
        <v>0</v>
      </c>
      <c r="AB19" s="219"/>
      <c r="AC19" s="219"/>
      <c r="AD19" s="219"/>
      <c r="AE19" s="219"/>
      <c r="AF19" s="219"/>
      <c r="AG19" s="290"/>
      <c r="AH19" s="287" t="e">
        <f>+Y19/AG19</f>
        <v>#DIV/0!</v>
      </c>
      <c r="AI19" s="290"/>
      <c r="AJ19" s="287" t="e">
        <f>+AA19/AI19</f>
        <v>#DIV/0!</v>
      </c>
      <c r="AK19" s="287">
        <v>750000</v>
      </c>
      <c r="AL19" s="287">
        <f t="shared" si="2"/>
        <v>0</v>
      </c>
      <c r="AM19" s="287"/>
      <c r="AN19" s="287" t="e">
        <f t="shared" si="2"/>
        <v>#DIV/0!</v>
      </c>
      <c r="AO19" s="287"/>
      <c r="AP19" s="175">
        <v>0.25</v>
      </c>
      <c r="AQ19" s="175">
        <f>AP19*I19</f>
        <v>6.25E-2</v>
      </c>
      <c r="AR19" s="175">
        <v>0.25</v>
      </c>
      <c r="AS19" s="175">
        <f>AR19*I19</f>
        <v>6.25E-2</v>
      </c>
      <c r="AT19" s="175"/>
      <c r="AU19" s="175">
        <v>0.25</v>
      </c>
      <c r="AV19" s="175">
        <f>AU19*I19</f>
        <v>6.25E-2</v>
      </c>
      <c r="AW19" s="175">
        <v>0.25</v>
      </c>
      <c r="AX19" s="175">
        <f>AW19*I19</f>
        <v>6.25E-2</v>
      </c>
      <c r="AY19" s="342">
        <f t="shared" si="13"/>
        <v>1</v>
      </c>
      <c r="AZ19" s="182">
        <v>0</v>
      </c>
      <c r="BA19" s="183">
        <f>AZ19*I19</f>
        <v>0</v>
      </c>
      <c r="BB19" s="182">
        <v>0</v>
      </c>
      <c r="BC19" s="183">
        <f>BB19*I19</f>
        <v>0</v>
      </c>
      <c r="BD19" s="183"/>
      <c r="BE19" s="183"/>
      <c r="BF19" s="182">
        <v>0</v>
      </c>
      <c r="BG19" s="183">
        <f>BF19*I19</f>
        <v>0</v>
      </c>
      <c r="BH19" s="182"/>
      <c r="BI19" s="183">
        <f>BH19*I19</f>
        <v>0</v>
      </c>
      <c r="BJ19" s="183"/>
      <c r="BK19" s="184">
        <f t="shared" si="3"/>
        <v>-0.25</v>
      </c>
      <c r="BL19" s="184">
        <f t="shared" si="4"/>
        <v>-0.25</v>
      </c>
      <c r="BM19" s="184">
        <f t="shared" si="5"/>
        <v>-0.25</v>
      </c>
      <c r="BN19" s="184">
        <f t="shared" si="6"/>
        <v>-0.25</v>
      </c>
      <c r="BO19" s="185">
        <f t="shared" si="7"/>
        <v>-0.25</v>
      </c>
      <c r="BP19" s="185">
        <f t="shared" si="8"/>
        <v>-0.5</v>
      </c>
      <c r="BQ19" s="185">
        <f t="shared" si="9"/>
        <v>-0.75</v>
      </c>
      <c r="BR19" s="185">
        <f t="shared" si="10"/>
        <v>-1</v>
      </c>
      <c r="BS19" s="175">
        <f>SUM(AZ19,BB19,BF19,BH19)</f>
        <v>0</v>
      </c>
      <c r="BT19" s="186" t="s">
        <v>252</v>
      </c>
      <c r="BU19" s="187" t="s">
        <v>651</v>
      </c>
      <c r="BV19" s="187"/>
      <c r="BW19" s="187"/>
      <c r="BX19" s="187" t="s">
        <v>760</v>
      </c>
      <c r="BY19" s="187" t="s">
        <v>835</v>
      </c>
      <c r="BZ19" s="187"/>
      <c r="CA19" s="187" t="s">
        <v>760</v>
      </c>
      <c r="CB19" s="187"/>
      <c r="CC19" s="187" t="s">
        <v>760</v>
      </c>
      <c r="CD19" s="187" t="s">
        <v>955</v>
      </c>
      <c r="CF19" s="129"/>
      <c r="CO19" s="124"/>
    </row>
    <row r="20" spans="5:93" ht="60.75" customHeight="1" x14ac:dyDescent="0.2">
      <c r="E20" s="235"/>
      <c r="F20" s="235"/>
      <c r="G20" s="168"/>
      <c r="H20" s="168"/>
      <c r="I20" s="169">
        <f>SUM(I15:I19)</f>
        <v>1</v>
      </c>
      <c r="J20" s="169"/>
      <c r="K20" s="169"/>
      <c r="L20" s="169"/>
      <c r="M20" s="168"/>
      <c r="N20" s="168"/>
      <c r="O20" s="168"/>
      <c r="P20" s="168"/>
      <c r="Q20" s="168"/>
      <c r="R20" s="168"/>
      <c r="S20" s="168"/>
      <c r="T20" s="168"/>
      <c r="U20" s="168" t="s">
        <v>139</v>
      </c>
      <c r="V20" s="168"/>
      <c r="W20" s="168"/>
      <c r="X20" s="168"/>
      <c r="Y20" s="238">
        <f>SUM(Y15:Y19)</f>
        <v>1500000</v>
      </c>
      <c r="Z20" s="238">
        <f>SUM(Z15:Z19)</f>
        <v>1500000</v>
      </c>
      <c r="AA20" s="238">
        <f>SUM(AA15:AA19)</f>
        <v>0</v>
      </c>
      <c r="AB20" s="238"/>
      <c r="AC20" s="238"/>
      <c r="AD20" s="238"/>
      <c r="AE20" s="238"/>
      <c r="AF20" s="238"/>
      <c r="AG20" s="291">
        <f>SUM(AG15:AG19)</f>
        <v>0</v>
      </c>
      <c r="AH20" s="168"/>
      <c r="AI20" s="168">
        <f>SUM(AI15:AI19)</f>
        <v>0</v>
      </c>
      <c r="AJ20" s="168"/>
      <c r="AK20" s="364">
        <f>SUM(AK15:AK19)</f>
        <v>1500000</v>
      </c>
      <c r="AL20" s="168"/>
      <c r="AM20" s="168"/>
      <c r="AN20" s="168"/>
      <c r="AO20" s="291">
        <f>SUM(AG20,AI20,AK20,AM20)</f>
        <v>1500000</v>
      </c>
      <c r="AP20" s="292"/>
      <c r="AQ20" s="170">
        <f>SUM(AQ15:AQ19)/$I20</f>
        <v>0.21249999999999999</v>
      </c>
      <c r="AR20" s="170"/>
      <c r="AS20" s="170">
        <f>SUM(AS15:AS19)/$I20</f>
        <v>0.41249999999999998</v>
      </c>
      <c r="AT20" s="297">
        <f>+AQ20+AS20</f>
        <v>0.625</v>
      </c>
      <c r="AU20" s="170"/>
      <c r="AV20" s="170">
        <f>SUM(AV15:AV19)/$I20</f>
        <v>0.1875</v>
      </c>
      <c r="AW20" s="170"/>
      <c r="AX20" s="170">
        <f>SUM(AX15:AX19)/$I20</f>
        <v>0.1875</v>
      </c>
      <c r="AY20" s="345">
        <f>+AV20+AX20</f>
        <v>0.375</v>
      </c>
      <c r="AZ20" s="168"/>
      <c r="BA20" s="169">
        <f>SUM(BA15:BA19)/$I20</f>
        <v>0</v>
      </c>
      <c r="BB20" s="168"/>
      <c r="BC20" s="169">
        <f>SUM(BC15:BC19)/$I20</f>
        <v>0.3</v>
      </c>
      <c r="BD20" s="171"/>
      <c r="BE20" s="297">
        <f>+BA20+BC20</f>
        <v>0.3</v>
      </c>
      <c r="BF20" s="168"/>
      <c r="BG20" s="169">
        <f>SUM(BG15:BG19)/$I20</f>
        <v>0</v>
      </c>
      <c r="BH20" s="168"/>
      <c r="BI20" s="169">
        <f>SUM(BI15:BI19)/$I20</f>
        <v>0.2</v>
      </c>
      <c r="BJ20" s="340">
        <f>+BG20+BI20</f>
        <v>0.2</v>
      </c>
      <c r="BK20" s="168"/>
      <c r="BL20" s="172">
        <f>BA20-AQ20</f>
        <v>-0.21249999999999999</v>
      </c>
      <c r="BM20" s="172">
        <f>BC20-AS20</f>
        <v>-0.11249999999999999</v>
      </c>
      <c r="BN20" s="172">
        <f>BG20-AV20</f>
        <v>-0.1875</v>
      </c>
      <c r="BO20" s="172">
        <f>BI20-AX20</f>
        <v>1.2500000000000011E-2</v>
      </c>
      <c r="BP20" s="172">
        <f>SUM(BL20)</f>
        <v>-0.21249999999999999</v>
      </c>
      <c r="BQ20" s="172">
        <f>SUM(BL20,BM20)</f>
        <v>-0.32499999999999996</v>
      </c>
      <c r="BR20" s="172">
        <f>SUM(BL20:BN20)</f>
        <v>-0.51249999999999996</v>
      </c>
      <c r="BS20" s="172">
        <f>SUM(BL20:BO20)</f>
        <v>-0.49999999999999994</v>
      </c>
      <c r="BT20" s="168"/>
      <c r="BU20" s="168"/>
      <c r="BV20" s="168"/>
      <c r="BW20" s="168"/>
      <c r="BX20" s="168"/>
      <c r="BY20" s="168"/>
      <c r="BZ20" s="168"/>
      <c r="CA20" s="168"/>
      <c r="CB20" s="168"/>
      <c r="CC20" s="168"/>
      <c r="CD20" s="168"/>
    </row>
    <row r="21" spans="5:93" ht="41.25" customHeight="1" x14ac:dyDescent="0.2">
      <c r="E21" s="166" t="str">
        <f>+E14</f>
        <v>1. COLABORADORES - CLIENTES</v>
      </c>
      <c r="F21" s="167"/>
      <c r="G21" s="168"/>
      <c r="H21" s="168"/>
      <c r="I21" s="169"/>
      <c r="J21" s="169"/>
      <c r="K21" s="169"/>
      <c r="L21" s="169"/>
      <c r="M21" s="168"/>
      <c r="N21" s="168"/>
      <c r="O21" s="168"/>
      <c r="P21" s="168"/>
      <c r="Q21" s="168"/>
      <c r="R21" s="168"/>
      <c r="S21" s="168"/>
      <c r="T21" s="168" t="s">
        <v>138</v>
      </c>
      <c r="U21" s="168"/>
      <c r="V21" s="168"/>
      <c r="W21" s="168"/>
      <c r="X21" s="168"/>
      <c r="Y21" s="168"/>
      <c r="Z21" s="168"/>
      <c r="AA21" s="168"/>
      <c r="AB21" s="168"/>
      <c r="AC21" s="168"/>
      <c r="AD21" s="168"/>
      <c r="AE21" s="168"/>
      <c r="AF21" s="168"/>
      <c r="AG21" s="168"/>
      <c r="AH21" s="168"/>
      <c r="AI21" s="168"/>
      <c r="AJ21" s="168"/>
      <c r="AK21" s="168"/>
      <c r="AL21" s="168"/>
      <c r="AM21" s="168"/>
      <c r="AN21" s="168"/>
      <c r="AO21" s="168"/>
      <c r="AP21" s="170"/>
      <c r="AQ21" s="170"/>
      <c r="AR21" s="170"/>
      <c r="AS21" s="170"/>
      <c r="AT21" s="170"/>
      <c r="AU21" s="170"/>
      <c r="AV21" s="170"/>
      <c r="AW21" s="170"/>
      <c r="AX21" s="168"/>
      <c r="AY21" s="345"/>
      <c r="AZ21" s="171"/>
      <c r="BA21" s="171"/>
      <c r="BB21" s="171"/>
      <c r="BC21" s="171"/>
      <c r="BD21" s="171"/>
      <c r="BE21" s="171"/>
      <c r="BF21" s="171"/>
      <c r="BG21" s="171"/>
      <c r="BH21" s="171"/>
      <c r="BI21" s="171"/>
      <c r="BJ21" s="171"/>
      <c r="BK21" s="172"/>
      <c r="BL21" s="172"/>
      <c r="BM21" s="172"/>
      <c r="BN21" s="172"/>
      <c r="BO21" s="172"/>
      <c r="BP21" s="172"/>
      <c r="BQ21" s="172"/>
      <c r="BR21" s="172"/>
      <c r="BS21" s="173"/>
      <c r="BT21" s="164"/>
      <c r="BU21" s="165"/>
      <c r="BV21" s="165"/>
      <c r="BW21" s="165"/>
      <c r="BX21" s="165"/>
      <c r="BY21" s="165"/>
      <c r="BZ21" s="165"/>
      <c r="CA21" s="165"/>
      <c r="CB21" s="165"/>
      <c r="CC21" s="165"/>
      <c r="CD21" s="165"/>
      <c r="CF21" s="129"/>
      <c r="CO21" s="124"/>
    </row>
    <row r="22" spans="5:93" ht="60.75" customHeight="1" x14ac:dyDescent="0.2">
      <c r="E22" s="443" t="s">
        <v>109</v>
      </c>
      <c r="F22" s="443" t="str">
        <f>+PEI!C18</f>
        <v>Optimizar las operaciones de la Institución</v>
      </c>
      <c r="G22" s="443" t="str">
        <f>+PEI!D18</f>
        <v>Mejora en la cantidad de procesos críticos automatizados</v>
      </c>
      <c r="H22" s="174" t="s">
        <v>527</v>
      </c>
      <c r="I22" s="175">
        <v>0.05</v>
      </c>
      <c r="J22" s="175" t="s">
        <v>149</v>
      </c>
      <c r="K22" s="188" t="s">
        <v>405</v>
      </c>
      <c r="L22" s="188" t="s">
        <v>404</v>
      </c>
      <c r="M22" s="176" t="str">
        <f>+PEI!I18</f>
        <v>Ejecutar Diagnóstico / Diagnóstico Definido</v>
      </c>
      <c r="N22" s="177" t="str">
        <f>+PEI!J18</f>
        <v>100%</v>
      </c>
      <c r="O22" s="178">
        <v>45323</v>
      </c>
      <c r="P22" s="178">
        <v>45412</v>
      </c>
      <c r="Q22" s="177">
        <f t="shared" ref="Q22:Q28" si="14">IF(OR(O22="",P22=""),"",P22-O22)</f>
        <v>89</v>
      </c>
      <c r="R22" s="179">
        <f t="shared" ref="R22:R28" ca="1" si="15">IF(OR(O22="",P22=""),"",P22-TODAY())</f>
        <v>-274</v>
      </c>
      <c r="S22" s="180"/>
      <c r="T22" s="181" t="str">
        <f t="shared" ref="T22:T34" ca="1" si="16">IF(Q22="","",(IF(AND(R22&gt;0,BS22&lt;100%),"Pendiente",IF(AND(R22&gt;0,BS22=100%),"Finalizada",IF(AND(R22&lt;0,BS22=100%),"Finalizada","Pendiente")))))</f>
        <v>Finalizada</v>
      </c>
      <c r="U22" s="181" t="str">
        <f ca="1">IF((OR(O22="",P22="")),"",IF(T22="Finalizada","Finalizada",(P22-$B$2)))</f>
        <v>Finalizada</v>
      </c>
      <c r="V22" s="181" t="s">
        <v>636</v>
      </c>
      <c r="W22" s="181" t="s">
        <v>603</v>
      </c>
      <c r="X22" s="181" t="s">
        <v>637</v>
      </c>
      <c r="Y22" s="219">
        <f t="shared" ref="Y22:Y34" si="17">SUM(Z22:AB22)</f>
        <v>0</v>
      </c>
      <c r="Z22" s="219">
        <v>0</v>
      </c>
      <c r="AA22" s="219">
        <v>0</v>
      </c>
      <c r="AB22" s="219"/>
      <c r="AC22" s="219"/>
      <c r="AD22" s="219"/>
      <c r="AE22" s="219"/>
      <c r="AF22" s="219"/>
      <c r="AG22" s="290"/>
      <c r="AH22" s="287" t="e">
        <f t="shared" ref="AH22:AH34" si="18">+Y22/AG22</f>
        <v>#DIV/0!</v>
      </c>
      <c r="AI22" s="287"/>
      <c r="AJ22" s="287" t="e">
        <f t="shared" ref="AJ22:AJ34" si="19">+AA22/AI22</f>
        <v>#DIV/0!</v>
      </c>
      <c r="AK22" s="287"/>
      <c r="AL22" s="287" t="e">
        <f t="shared" ref="AL22:AL34" si="20">+AG22/AK22</f>
        <v>#DIV/0!</v>
      </c>
      <c r="AM22" s="287"/>
      <c r="AN22" s="287" t="e">
        <f t="shared" ref="AN22:AN34" si="21">+AI22/AM22</f>
        <v>#DIV/0!</v>
      </c>
      <c r="AO22" s="287"/>
      <c r="AP22" s="175">
        <v>0.7</v>
      </c>
      <c r="AQ22" s="175">
        <f t="shared" ref="AQ22:AQ34" si="22">AP22*I22</f>
        <v>3.4999999999999996E-2</v>
      </c>
      <c r="AR22" s="175">
        <v>0.3</v>
      </c>
      <c r="AS22" s="175">
        <f t="shared" ref="AS22:AS34" si="23">AR22*I22</f>
        <v>1.4999999999999999E-2</v>
      </c>
      <c r="AT22" s="175"/>
      <c r="AU22" s="175">
        <v>0</v>
      </c>
      <c r="AV22" s="175">
        <f t="shared" ref="AV22:AV34" si="24">AU22*I22</f>
        <v>0</v>
      </c>
      <c r="AW22" s="175">
        <v>0</v>
      </c>
      <c r="AX22" s="175">
        <f t="shared" ref="AX22:AX34" si="25">AW22*I22</f>
        <v>0</v>
      </c>
      <c r="AY22" s="342">
        <f t="shared" ref="AY22:AY34" si="26">SUM(AP22,AR22,AU22,AW22)</f>
        <v>1</v>
      </c>
      <c r="AZ22" s="182">
        <v>0.7</v>
      </c>
      <c r="BA22" s="183">
        <f>AZ22*I22</f>
        <v>3.4999999999999996E-2</v>
      </c>
      <c r="BB22" s="182">
        <v>0.3</v>
      </c>
      <c r="BC22" s="183">
        <f>BB22*I22</f>
        <v>1.4999999999999999E-2</v>
      </c>
      <c r="BD22" s="183"/>
      <c r="BE22" s="183"/>
      <c r="BF22" s="182">
        <v>0</v>
      </c>
      <c r="BG22" s="183">
        <f>BF22*I22</f>
        <v>0</v>
      </c>
      <c r="BH22" s="182">
        <v>0</v>
      </c>
      <c r="BI22" s="183">
        <f>BH22*I22</f>
        <v>0</v>
      </c>
      <c r="BJ22" s="183"/>
      <c r="BK22" s="184">
        <f t="shared" ref="BK22:BK34" si="27">AZ22-AP22</f>
        <v>0</v>
      </c>
      <c r="BL22" s="184">
        <f t="shared" ref="BL22:BL27" si="28">BB22-AR22</f>
        <v>0</v>
      </c>
      <c r="BM22" s="184">
        <f t="shared" ref="BM22:BM27" si="29">BF22-AU22</f>
        <v>0</v>
      </c>
      <c r="BN22" s="184">
        <f t="shared" ref="BN22:BN27" si="30">BH22-AW22</f>
        <v>0</v>
      </c>
      <c r="BO22" s="185">
        <f t="shared" ref="BO22:BO27" si="31">SUM(BK22)</f>
        <v>0</v>
      </c>
      <c r="BP22" s="185">
        <f t="shared" ref="BP22:BP27" si="32">SUM(BK22,BL22)</f>
        <v>0</v>
      </c>
      <c r="BQ22" s="185">
        <f t="shared" ref="BQ22:BQ27" si="33">SUM(BK22:BM22)</f>
        <v>0</v>
      </c>
      <c r="BR22" s="185">
        <f t="shared" ref="BR22:BR27" si="34">SUM(BK22:BN22)</f>
        <v>0</v>
      </c>
      <c r="BS22" s="175">
        <f t="shared" ref="BS22:BS34" si="35">SUM(AZ22,BB22,BF22,BH22)</f>
        <v>1</v>
      </c>
      <c r="BT22" s="186" t="s">
        <v>253</v>
      </c>
      <c r="BU22" s="187" t="s">
        <v>693</v>
      </c>
      <c r="BV22" s="187" t="s">
        <v>689</v>
      </c>
      <c r="BW22" s="187" t="s">
        <v>729</v>
      </c>
      <c r="BX22" s="187" t="s">
        <v>730</v>
      </c>
      <c r="BY22" s="187" t="s">
        <v>836</v>
      </c>
      <c r="BZ22" s="187" t="s">
        <v>881</v>
      </c>
      <c r="CA22" s="187"/>
      <c r="CB22" s="187" t="s">
        <v>918</v>
      </c>
      <c r="CC22" s="187"/>
      <c r="CD22" s="187"/>
      <c r="CF22" s="129"/>
      <c r="CO22" s="124"/>
    </row>
    <row r="23" spans="5:93" ht="60.75" customHeight="1" x14ac:dyDescent="0.2">
      <c r="E23" s="443"/>
      <c r="F23" s="443"/>
      <c r="G23" s="443"/>
      <c r="H23" s="174" t="s">
        <v>528</v>
      </c>
      <c r="I23" s="175">
        <v>0.05</v>
      </c>
      <c r="J23" s="175" t="s">
        <v>150</v>
      </c>
      <c r="K23" s="175" t="s">
        <v>406</v>
      </c>
      <c r="L23" s="175" t="s">
        <v>254</v>
      </c>
      <c r="M23" s="176" t="str">
        <f>+PEI!I19</f>
        <v>## Procesos Automatizados. / ## Procesos Determinados.</v>
      </c>
      <c r="N23" s="175">
        <v>1</v>
      </c>
      <c r="O23" s="178">
        <v>45323</v>
      </c>
      <c r="P23" s="178">
        <v>45442</v>
      </c>
      <c r="Q23" s="177">
        <f t="shared" si="14"/>
        <v>119</v>
      </c>
      <c r="R23" s="179">
        <f t="shared" ca="1" si="15"/>
        <v>-244</v>
      </c>
      <c r="S23" s="180"/>
      <c r="T23" s="181" t="str">
        <f t="shared" ca="1" si="16"/>
        <v>Finalizada</v>
      </c>
      <c r="U23" s="181" t="str">
        <f t="shared" ref="U23:U28" ca="1" si="36">IF((OR(O23="",P23="")),"",IF(T23="Finalizada","Finalizada",(P23-$B$2)))</f>
        <v>Finalizada</v>
      </c>
      <c r="V23" s="181" t="s">
        <v>636</v>
      </c>
      <c r="W23" s="181" t="s">
        <v>603</v>
      </c>
      <c r="X23" s="181" t="s">
        <v>637</v>
      </c>
      <c r="Y23" s="219">
        <f t="shared" si="17"/>
        <v>0</v>
      </c>
      <c r="Z23" s="219">
        <v>0</v>
      </c>
      <c r="AA23" s="219">
        <v>0</v>
      </c>
      <c r="AB23" s="219"/>
      <c r="AC23" s="219"/>
      <c r="AD23" s="219"/>
      <c r="AE23" s="219"/>
      <c r="AF23" s="219"/>
      <c r="AG23" s="290"/>
      <c r="AH23" s="287" t="e">
        <f t="shared" si="18"/>
        <v>#DIV/0!</v>
      </c>
      <c r="AI23" s="287"/>
      <c r="AJ23" s="287" t="e">
        <f t="shared" si="19"/>
        <v>#DIV/0!</v>
      </c>
      <c r="AK23" s="287"/>
      <c r="AL23" s="287" t="e">
        <f t="shared" si="20"/>
        <v>#DIV/0!</v>
      </c>
      <c r="AM23" s="287"/>
      <c r="AN23" s="287" t="e">
        <f t="shared" si="21"/>
        <v>#DIV/0!</v>
      </c>
      <c r="AO23" s="287"/>
      <c r="AP23" s="175">
        <v>0.8</v>
      </c>
      <c r="AQ23" s="175">
        <f t="shared" si="22"/>
        <v>4.0000000000000008E-2</v>
      </c>
      <c r="AR23" s="175">
        <v>0.2</v>
      </c>
      <c r="AS23" s="175">
        <f t="shared" si="23"/>
        <v>1.0000000000000002E-2</v>
      </c>
      <c r="AT23" s="175"/>
      <c r="AU23" s="175">
        <v>0</v>
      </c>
      <c r="AV23" s="175">
        <f t="shared" si="24"/>
        <v>0</v>
      </c>
      <c r="AW23" s="175">
        <v>0</v>
      </c>
      <c r="AX23" s="175">
        <f t="shared" si="25"/>
        <v>0</v>
      </c>
      <c r="AY23" s="342">
        <f t="shared" si="26"/>
        <v>1</v>
      </c>
      <c r="AZ23" s="182">
        <v>0.5</v>
      </c>
      <c r="BA23" s="183">
        <f>AZ23*I23</f>
        <v>2.5000000000000001E-2</v>
      </c>
      <c r="BB23" s="182">
        <v>0.15</v>
      </c>
      <c r="BC23" s="183">
        <f t="shared" ref="BC23:BC34" si="37">BB23*I23</f>
        <v>7.4999999999999997E-3</v>
      </c>
      <c r="BD23" s="183"/>
      <c r="BE23" s="183"/>
      <c r="BF23" s="182">
        <v>0.35</v>
      </c>
      <c r="BG23" s="183">
        <f t="shared" ref="BG23:BG34" si="38">BF23*I23</f>
        <v>1.7499999999999998E-2</v>
      </c>
      <c r="BH23" s="182">
        <v>0</v>
      </c>
      <c r="BI23" s="183">
        <f t="shared" ref="BI23:BI34" si="39">BH23*I23</f>
        <v>0</v>
      </c>
      <c r="BJ23" s="183"/>
      <c r="BK23" s="184">
        <f t="shared" si="27"/>
        <v>-0.30000000000000004</v>
      </c>
      <c r="BL23" s="184">
        <f t="shared" si="28"/>
        <v>-5.0000000000000017E-2</v>
      </c>
      <c r="BM23" s="184">
        <f t="shared" si="29"/>
        <v>0.35</v>
      </c>
      <c r="BN23" s="184">
        <f t="shared" si="30"/>
        <v>0</v>
      </c>
      <c r="BO23" s="185">
        <f t="shared" si="31"/>
        <v>-0.30000000000000004</v>
      </c>
      <c r="BP23" s="185">
        <f t="shared" si="32"/>
        <v>-0.35000000000000009</v>
      </c>
      <c r="BQ23" s="185">
        <f t="shared" si="33"/>
        <v>0</v>
      </c>
      <c r="BR23" s="185">
        <f t="shared" si="34"/>
        <v>-1.1102230246251565E-16</v>
      </c>
      <c r="BS23" s="175">
        <f t="shared" si="35"/>
        <v>1</v>
      </c>
      <c r="BT23" s="186" t="s">
        <v>253</v>
      </c>
      <c r="BU23" s="187" t="s">
        <v>694</v>
      </c>
      <c r="BV23" s="187" t="s">
        <v>690</v>
      </c>
      <c r="BW23" s="187" t="s">
        <v>694</v>
      </c>
      <c r="BX23" s="187" t="s">
        <v>731</v>
      </c>
      <c r="BY23" s="187" t="s">
        <v>837</v>
      </c>
      <c r="BZ23" s="187" t="s">
        <v>881</v>
      </c>
      <c r="CA23" s="187"/>
      <c r="CB23" s="187" t="s">
        <v>919</v>
      </c>
      <c r="CC23" s="187"/>
      <c r="CD23" s="187"/>
      <c r="CF23" s="129"/>
      <c r="CO23" s="124"/>
    </row>
    <row r="24" spans="5:93" ht="60.75" customHeight="1" x14ac:dyDescent="0.2">
      <c r="E24" s="443"/>
      <c r="F24" s="443"/>
      <c r="G24" s="443"/>
      <c r="H24" s="174" t="s">
        <v>529</v>
      </c>
      <c r="I24" s="175">
        <v>0.05</v>
      </c>
      <c r="J24" s="175" t="s">
        <v>151</v>
      </c>
      <c r="K24" s="175" t="s">
        <v>423</v>
      </c>
      <c r="L24" s="188" t="s">
        <v>255</v>
      </c>
      <c r="M24" s="176" t="str">
        <f>+PEI!I20</f>
        <v>## Procesos mejorados. / ## Procesos Determinados.</v>
      </c>
      <c r="N24" s="175">
        <v>1</v>
      </c>
      <c r="O24" s="178">
        <v>45383</v>
      </c>
      <c r="P24" s="178">
        <v>45473</v>
      </c>
      <c r="Q24" s="177">
        <f t="shared" si="14"/>
        <v>90</v>
      </c>
      <c r="R24" s="179">
        <f t="shared" ca="1" si="15"/>
        <v>-213</v>
      </c>
      <c r="S24" s="180"/>
      <c r="T24" s="181" t="str">
        <f t="shared" ca="1" si="16"/>
        <v>Finalizada</v>
      </c>
      <c r="U24" s="181" t="str">
        <f t="shared" ca="1" si="36"/>
        <v>Finalizada</v>
      </c>
      <c r="V24" s="181" t="s">
        <v>636</v>
      </c>
      <c r="W24" s="181" t="s">
        <v>603</v>
      </c>
      <c r="X24" s="181" t="s">
        <v>637</v>
      </c>
      <c r="Y24" s="219">
        <f t="shared" si="17"/>
        <v>0</v>
      </c>
      <c r="Z24" s="219">
        <v>0</v>
      </c>
      <c r="AA24" s="219">
        <v>0</v>
      </c>
      <c r="AB24" s="219"/>
      <c r="AC24" s="219"/>
      <c r="AD24" s="219"/>
      <c r="AE24" s="219"/>
      <c r="AF24" s="219"/>
      <c r="AG24" s="290"/>
      <c r="AH24" s="287" t="e">
        <f t="shared" si="18"/>
        <v>#DIV/0!</v>
      </c>
      <c r="AI24" s="287"/>
      <c r="AJ24" s="287" t="e">
        <f t="shared" si="19"/>
        <v>#DIV/0!</v>
      </c>
      <c r="AK24" s="287"/>
      <c r="AL24" s="287" t="e">
        <f t="shared" si="20"/>
        <v>#DIV/0!</v>
      </c>
      <c r="AM24" s="287"/>
      <c r="AN24" s="287" t="e">
        <f t="shared" si="21"/>
        <v>#DIV/0!</v>
      </c>
      <c r="AO24" s="287"/>
      <c r="AP24" s="175">
        <f>+PEI!K23</f>
        <v>0</v>
      </c>
      <c r="AQ24" s="175">
        <f t="shared" si="22"/>
        <v>0</v>
      </c>
      <c r="AR24" s="175">
        <v>1</v>
      </c>
      <c r="AS24" s="175">
        <f t="shared" si="23"/>
        <v>0.05</v>
      </c>
      <c r="AT24" s="175"/>
      <c r="AU24" s="175">
        <f>+PEI!M20</f>
        <v>0</v>
      </c>
      <c r="AV24" s="175">
        <f t="shared" si="24"/>
        <v>0</v>
      </c>
      <c r="AW24" s="175">
        <f>+PEI!N20</f>
        <v>0</v>
      </c>
      <c r="AX24" s="175">
        <f t="shared" si="25"/>
        <v>0</v>
      </c>
      <c r="AY24" s="342">
        <f t="shared" si="26"/>
        <v>1</v>
      </c>
      <c r="AZ24" s="182">
        <v>0.7</v>
      </c>
      <c r="BA24" s="183">
        <f t="shared" ref="BA24:BA34" si="40">AZ24*I24</f>
        <v>3.4999999999999996E-2</v>
      </c>
      <c r="BB24" s="182">
        <v>0</v>
      </c>
      <c r="BC24" s="183">
        <f t="shared" si="37"/>
        <v>0</v>
      </c>
      <c r="BD24" s="183"/>
      <c r="BE24" s="183"/>
      <c r="BF24" s="182">
        <v>0.3</v>
      </c>
      <c r="BG24" s="183">
        <f t="shared" si="38"/>
        <v>1.4999999999999999E-2</v>
      </c>
      <c r="BH24" s="182">
        <v>0</v>
      </c>
      <c r="BI24" s="183">
        <f t="shared" si="39"/>
        <v>0</v>
      </c>
      <c r="BJ24" s="183"/>
      <c r="BK24" s="184">
        <f t="shared" si="27"/>
        <v>0.7</v>
      </c>
      <c r="BL24" s="184">
        <f t="shared" si="28"/>
        <v>-1</v>
      </c>
      <c r="BM24" s="184">
        <f t="shared" si="29"/>
        <v>0.3</v>
      </c>
      <c r="BN24" s="184">
        <f t="shared" si="30"/>
        <v>0</v>
      </c>
      <c r="BO24" s="185">
        <f t="shared" si="31"/>
        <v>0.7</v>
      </c>
      <c r="BP24" s="185">
        <f t="shared" si="32"/>
        <v>-0.30000000000000004</v>
      </c>
      <c r="BQ24" s="185">
        <f t="shared" si="33"/>
        <v>0</v>
      </c>
      <c r="BR24" s="185">
        <f t="shared" si="34"/>
        <v>-5.5511151231257827E-17</v>
      </c>
      <c r="BS24" s="175">
        <f t="shared" si="35"/>
        <v>1</v>
      </c>
      <c r="BT24" s="186" t="s">
        <v>253</v>
      </c>
      <c r="BU24" s="187" t="s">
        <v>695</v>
      </c>
      <c r="BV24" s="187" t="s">
        <v>690</v>
      </c>
      <c r="BW24" s="187" t="s">
        <v>761</v>
      </c>
      <c r="BX24" s="187" t="s">
        <v>690</v>
      </c>
      <c r="BY24" s="187" t="s">
        <v>838</v>
      </c>
      <c r="BZ24" s="187" t="s">
        <v>882</v>
      </c>
      <c r="CA24" s="187"/>
      <c r="CB24" s="187" t="s">
        <v>920</v>
      </c>
      <c r="CC24" s="187"/>
      <c r="CD24" s="187"/>
      <c r="CF24" s="129"/>
      <c r="CO24" s="124"/>
    </row>
    <row r="25" spans="5:93" ht="81" customHeight="1" x14ac:dyDescent="0.2">
      <c r="E25" s="443"/>
      <c r="F25" s="443"/>
      <c r="G25" s="443"/>
      <c r="H25" s="174" t="s">
        <v>530</v>
      </c>
      <c r="I25" s="175">
        <v>0.05</v>
      </c>
      <c r="J25" s="175" t="s">
        <v>152</v>
      </c>
      <c r="K25" s="175" t="s">
        <v>424</v>
      </c>
      <c r="L25" s="176" t="s">
        <v>420</v>
      </c>
      <c r="M25" s="176" t="s">
        <v>256</v>
      </c>
      <c r="N25" s="175">
        <v>1</v>
      </c>
      <c r="O25" s="178">
        <v>45383</v>
      </c>
      <c r="P25" s="178">
        <v>45503</v>
      </c>
      <c r="Q25" s="177">
        <f t="shared" si="14"/>
        <v>120</v>
      </c>
      <c r="R25" s="179">
        <f t="shared" ca="1" si="15"/>
        <v>-183</v>
      </c>
      <c r="S25" s="180"/>
      <c r="T25" s="181" t="str">
        <f t="shared" ca="1" si="16"/>
        <v>Finalizada</v>
      </c>
      <c r="U25" s="181" t="str">
        <f t="shared" ca="1" si="36"/>
        <v>Finalizada</v>
      </c>
      <c r="V25" s="181" t="s">
        <v>636</v>
      </c>
      <c r="W25" s="181" t="s">
        <v>603</v>
      </c>
      <c r="X25" s="181" t="s">
        <v>637</v>
      </c>
      <c r="Y25" s="219">
        <f t="shared" si="17"/>
        <v>0</v>
      </c>
      <c r="Z25" s="219">
        <v>0</v>
      </c>
      <c r="AA25" s="219">
        <v>0</v>
      </c>
      <c r="AB25" s="219"/>
      <c r="AC25" s="219"/>
      <c r="AD25" s="219"/>
      <c r="AE25" s="219"/>
      <c r="AF25" s="219"/>
      <c r="AG25" s="290"/>
      <c r="AH25" s="287" t="e">
        <f t="shared" si="18"/>
        <v>#DIV/0!</v>
      </c>
      <c r="AI25" s="287"/>
      <c r="AJ25" s="287" t="e">
        <f t="shared" si="19"/>
        <v>#DIV/0!</v>
      </c>
      <c r="AK25" s="287"/>
      <c r="AL25" s="287" t="e">
        <f t="shared" si="20"/>
        <v>#DIV/0!</v>
      </c>
      <c r="AM25" s="287"/>
      <c r="AN25" s="287" t="e">
        <f t="shared" si="21"/>
        <v>#DIV/0!</v>
      </c>
      <c r="AO25" s="287"/>
      <c r="AP25" s="175">
        <f>+PEI!K24</f>
        <v>0</v>
      </c>
      <c r="AQ25" s="175">
        <f t="shared" si="22"/>
        <v>0</v>
      </c>
      <c r="AR25" s="175">
        <v>0.8</v>
      </c>
      <c r="AS25" s="175">
        <f t="shared" si="23"/>
        <v>4.0000000000000008E-2</v>
      </c>
      <c r="AT25" s="175"/>
      <c r="AU25" s="175">
        <v>0.2</v>
      </c>
      <c r="AV25" s="175">
        <f t="shared" si="24"/>
        <v>1.0000000000000002E-2</v>
      </c>
      <c r="AW25" s="175">
        <f>+PEI!N21</f>
        <v>0</v>
      </c>
      <c r="AX25" s="175">
        <f t="shared" si="25"/>
        <v>0</v>
      </c>
      <c r="AY25" s="342">
        <f t="shared" si="26"/>
        <v>1</v>
      </c>
      <c r="AZ25" s="182">
        <v>0.25</v>
      </c>
      <c r="BA25" s="183">
        <f t="shared" si="40"/>
        <v>1.2500000000000001E-2</v>
      </c>
      <c r="BB25" s="182">
        <v>0</v>
      </c>
      <c r="BC25" s="183">
        <f t="shared" si="37"/>
        <v>0</v>
      </c>
      <c r="BD25" s="183"/>
      <c r="BE25" s="183"/>
      <c r="BF25" s="182">
        <v>0.25</v>
      </c>
      <c r="BG25" s="183">
        <f t="shared" si="38"/>
        <v>1.2500000000000001E-2</v>
      </c>
      <c r="BH25" s="182">
        <v>0.5</v>
      </c>
      <c r="BI25" s="183">
        <f t="shared" si="39"/>
        <v>2.5000000000000001E-2</v>
      </c>
      <c r="BJ25" s="183"/>
      <c r="BK25" s="184">
        <f t="shared" si="27"/>
        <v>0.25</v>
      </c>
      <c r="BL25" s="184">
        <f t="shared" si="28"/>
        <v>-0.8</v>
      </c>
      <c r="BM25" s="184">
        <f t="shared" si="29"/>
        <v>4.9999999999999989E-2</v>
      </c>
      <c r="BN25" s="184">
        <f t="shared" si="30"/>
        <v>0.5</v>
      </c>
      <c r="BO25" s="185">
        <f t="shared" si="31"/>
        <v>0.25</v>
      </c>
      <c r="BP25" s="185">
        <f t="shared" si="32"/>
        <v>-0.55000000000000004</v>
      </c>
      <c r="BQ25" s="185">
        <f t="shared" si="33"/>
        <v>-0.5</v>
      </c>
      <c r="BR25" s="185">
        <f t="shared" si="34"/>
        <v>0</v>
      </c>
      <c r="BS25" s="175">
        <f t="shared" si="35"/>
        <v>1</v>
      </c>
      <c r="BT25" s="186" t="s">
        <v>259</v>
      </c>
      <c r="BU25" s="187" t="s">
        <v>696</v>
      </c>
      <c r="BV25" s="187" t="s">
        <v>690</v>
      </c>
      <c r="BW25" s="187" t="s">
        <v>762</v>
      </c>
      <c r="BX25" s="187" t="s">
        <v>763</v>
      </c>
      <c r="BY25" s="187" t="s">
        <v>838</v>
      </c>
      <c r="BZ25" s="187" t="s">
        <v>883</v>
      </c>
      <c r="CA25" s="187"/>
      <c r="CB25" s="187" t="s">
        <v>921</v>
      </c>
      <c r="CC25" s="187"/>
      <c r="CD25" s="187"/>
      <c r="CF25" s="129"/>
      <c r="CO25" s="124"/>
    </row>
    <row r="26" spans="5:93" ht="86.25" customHeight="1" x14ac:dyDescent="0.2">
      <c r="E26" s="443"/>
      <c r="F26" s="443"/>
      <c r="G26" s="443"/>
      <c r="H26" s="174" t="s">
        <v>531</v>
      </c>
      <c r="I26" s="175">
        <v>0.05</v>
      </c>
      <c r="J26" s="175" t="s">
        <v>152</v>
      </c>
      <c r="K26" s="175" t="s">
        <v>152</v>
      </c>
      <c r="L26" s="189" t="s">
        <v>257</v>
      </c>
      <c r="M26" s="176" t="s">
        <v>258</v>
      </c>
      <c r="N26" s="175">
        <v>1</v>
      </c>
      <c r="O26" s="178">
        <v>45323</v>
      </c>
      <c r="P26" s="178">
        <v>45473</v>
      </c>
      <c r="Q26" s="177">
        <f t="shared" si="14"/>
        <v>150</v>
      </c>
      <c r="R26" s="179">
        <f t="shared" ca="1" si="15"/>
        <v>-213</v>
      </c>
      <c r="S26" s="180"/>
      <c r="T26" s="181" t="str">
        <f t="shared" ca="1" si="16"/>
        <v>Finalizada</v>
      </c>
      <c r="U26" s="181" t="str">
        <f t="shared" ca="1" si="36"/>
        <v>Finalizada</v>
      </c>
      <c r="V26" s="181" t="s">
        <v>636</v>
      </c>
      <c r="W26" s="181" t="s">
        <v>603</v>
      </c>
      <c r="X26" s="181" t="s">
        <v>637</v>
      </c>
      <c r="Y26" s="219">
        <f t="shared" si="17"/>
        <v>0</v>
      </c>
      <c r="Z26" s="219">
        <v>0</v>
      </c>
      <c r="AA26" s="219">
        <v>0</v>
      </c>
      <c r="AB26" s="219"/>
      <c r="AC26" s="219"/>
      <c r="AD26" s="219"/>
      <c r="AE26" s="219"/>
      <c r="AF26" s="219"/>
      <c r="AG26" s="290"/>
      <c r="AH26" s="287" t="e">
        <f t="shared" si="18"/>
        <v>#DIV/0!</v>
      </c>
      <c r="AI26" s="287"/>
      <c r="AJ26" s="287" t="e">
        <f t="shared" si="19"/>
        <v>#DIV/0!</v>
      </c>
      <c r="AK26" s="287"/>
      <c r="AL26" s="287" t="e">
        <f t="shared" si="20"/>
        <v>#DIV/0!</v>
      </c>
      <c r="AM26" s="287"/>
      <c r="AN26" s="287" t="e">
        <f t="shared" si="21"/>
        <v>#DIV/0!</v>
      </c>
      <c r="AO26" s="287"/>
      <c r="AP26" s="175">
        <v>0.7</v>
      </c>
      <c r="AQ26" s="175">
        <f t="shared" si="22"/>
        <v>3.4999999999999996E-2</v>
      </c>
      <c r="AR26" s="175">
        <v>0.3</v>
      </c>
      <c r="AS26" s="175">
        <f t="shared" si="23"/>
        <v>1.4999999999999999E-2</v>
      </c>
      <c r="AT26" s="175"/>
      <c r="AU26" s="175">
        <f>+PEI!M22</f>
        <v>0</v>
      </c>
      <c r="AV26" s="175">
        <f t="shared" si="24"/>
        <v>0</v>
      </c>
      <c r="AW26" s="175">
        <f>+PEI!N22</f>
        <v>0</v>
      </c>
      <c r="AX26" s="175">
        <f t="shared" si="25"/>
        <v>0</v>
      </c>
      <c r="AY26" s="342">
        <f t="shared" si="26"/>
        <v>1</v>
      </c>
      <c r="AZ26" s="182">
        <v>0.25</v>
      </c>
      <c r="BA26" s="183">
        <f t="shared" si="40"/>
        <v>1.2500000000000001E-2</v>
      </c>
      <c r="BB26" s="182">
        <v>0.55000000000000004</v>
      </c>
      <c r="BC26" s="183">
        <f t="shared" si="37"/>
        <v>2.7500000000000004E-2</v>
      </c>
      <c r="BD26" s="183"/>
      <c r="BE26" s="183"/>
      <c r="BF26" s="182">
        <v>0.2</v>
      </c>
      <c r="BG26" s="183">
        <f t="shared" si="38"/>
        <v>1.0000000000000002E-2</v>
      </c>
      <c r="BH26" s="182">
        <v>0</v>
      </c>
      <c r="BI26" s="183">
        <f t="shared" si="39"/>
        <v>0</v>
      </c>
      <c r="BJ26" s="183"/>
      <c r="BK26" s="184">
        <f t="shared" si="27"/>
        <v>-0.44999999999999996</v>
      </c>
      <c r="BL26" s="184">
        <f t="shared" si="28"/>
        <v>0.25000000000000006</v>
      </c>
      <c r="BM26" s="184">
        <f t="shared" si="29"/>
        <v>0.2</v>
      </c>
      <c r="BN26" s="184">
        <f t="shared" si="30"/>
        <v>0</v>
      </c>
      <c r="BO26" s="185">
        <f t="shared" si="31"/>
        <v>-0.44999999999999996</v>
      </c>
      <c r="BP26" s="185">
        <f t="shared" si="32"/>
        <v>-0.1999999999999999</v>
      </c>
      <c r="BQ26" s="185">
        <f t="shared" si="33"/>
        <v>0</v>
      </c>
      <c r="BR26" s="185">
        <f t="shared" si="34"/>
        <v>1.1102230246251565E-16</v>
      </c>
      <c r="BS26" s="175">
        <f t="shared" si="35"/>
        <v>1</v>
      </c>
      <c r="BT26" s="186" t="s">
        <v>253</v>
      </c>
      <c r="BU26" s="187" t="s">
        <v>697</v>
      </c>
      <c r="BV26" s="187" t="s">
        <v>690</v>
      </c>
      <c r="BW26" s="187" t="s">
        <v>764</v>
      </c>
      <c r="BX26" s="187"/>
      <c r="BY26" s="187" t="s">
        <v>839</v>
      </c>
      <c r="BZ26" s="187" t="s">
        <v>764</v>
      </c>
      <c r="CA26" s="187"/>
      <c r="CB26" s="187" t="s">
        <v>922</v>
      </c>
      <c r="CC26" s="187"/>
      <c r="CD26" s="187"/>
      <c r="CF26" s="129"/>
      <c r="CO26" s="124"/>
    </row>
    <row r="27" spans="5:93" ht="66" customHeight="1" x14ac:dyDescent="0.2">
      <c r="E27" s="443"/>
      <c r="F27" s="443"/>
      <c r="G27" s="443"/>
      <c r="H27" s="174" t="s">
        <v>532</v>
      </c>
      <c r="I27" s="175">
        <v>0.05</v>
      </c>
      <c r="J27" s="175" t="s">
        <v>153</v>
      </c>
      <c r="K27" s="175" t="s">
        <v>407</v>
      </c>
      <c r="L27" s="176" t="s">
        <v>421</v>
      </c>
      <c r="M27" s="176" t="s">
        <v>422</v>
      </c>
      <c r="N27" s="175">
        <v>1</v>
      </c>
      <c r="O27" s="178">
        <v>45292</v>
      </c>
      <c r="P27" s="178">
        <v>45656</v>
      </c>
      <c r="Q27" s="177">
        <f t="shared" si="14"/>
        <v>364</v>
      </c>
      <c r="R27" s="179">
        <f t="shared" ca="1" si="15"/>
        <v>-30</v>
      </c>
      <c r="S27" s="180"/>
      <c r="T27" s="181" t="str">
        <f t="shared" ca="1" si="16"/>
        <v>Finalizada</v>
      </c>
      <c r="U27" s="181" t="str">
        <f t="shared" ca="1" si="36"/>
        <v>Finalizada</v>
      </c>
      <c r="V27" s="181" t="s">
        <v>455</v>
      </c>
      <c r="W27" s="181" t="s">
        <v>456</v>
      </c>
      <c r="X27" s="181" t="s">
        <v>457</v>
      </c>
      <c r="Y27" s="219">
        <f t="shared" si="17"/>
        <v>8800000</v>
      </c>
      <c r="Z27" s="219">
        <v>8800000</v>
      </c>
      <c r="AA27" s="219">
        <v>0</v>
      </c>
      <c r="AB27" s="219"/>
      <c r="AC27" s="219"/>
      <c r="AD27" s="219"/>
      <c r="AE27" s="219"/>
      <c r="AF27" s="219"/>
      <c r="AG27" s="290"/>
      <c r="AH27" s="287" t="e">
        <f t="shared" si="18"/>
        <v>#DIV/0!</v>
      </c>
      <c r="AI27" s="287">
        <v>8788840.3800000008</v>
      </c>
      <c r="AJ27" s="287">
        <f t="shared" si="19"/>
        <v>0</v>
      </c>
      <c r="AK27" s="287"/>
      <c r="AL27" s="287" t="e">
        <f t="shared" si="20"/>
        <v>#DIV/0!</v>
      </c>
      <c r="AM27" s="287"/>
      <c r="AN27" s="287" t="e">
        <f t="shared" si="21"/>
        <v>#DIV/0!</v>
      </c>
      <c r="AO27" s="287"/>
      <c r="AP27" s="175">
        <v>0.25</v>
      </c>
      <c r="AQ27" s="175">
        <f t="shared" si="22"/>
        <v>1.2500000000000001E-2</v>
      </c>
      <c r="AR27" s="175">
        <v>0.25</v>
      </c>
      <c r="AS27" s="175">
        <f t="shared" si="23"/>
        <v>1.2500000000000001E-2</v>
      </c>
      <c r="AT27" s="175"/>
      <c r="AU27" s="175">
        <v>0.25</v>
      </c>
      <c r="AV27" s="175">
        <f t="shared" si="24"/>
        <v>1.2500000000000001E-2</v>
      </c>
      <c r="AW27" s="175">
        <v>0.25</v>
      </c>
      <c r="AX27" s="175">
        <f t="shared" si="25"/>
        <v>1.2500000000000001E-2</v>
      </c>
      <c r="AY27" s="342">
        <f t="shared" si="26"/>
        <v>1</v>
      </c>
      <c r="AZ27" s="182">
        <v>0.25</v>
      </c>
      <c r="BA27" s="183">
        <f t="shared" si="40"/>
        <v>1.2500000000000001E-2</v>
      </c>
      <c r="BB27" s="182">
        <v>0.25</v>
      </c>
      <c r="BC27" s="183">
        <f t="shared" si="37"/>
        <v>1.2500000000000001E-2</v>
      </c>
      <c r="BD27" s="183"/>
      <c r="BE27" s="183"/>
      <c r="BF27" s="182">
        <v>0.5</v>
      </c>
      <c r="BG27" s="183">
        <f t="shared" si="38"/>
        <v>2.5000000000000001E-2</v>
      </c>
      <c r="BH27" s="182">
        <v>0</v>
      </c>
      <c r="BI27" s="183">
        <f t="shared" si="39"/>
        <v>0</v>
      </c>
      <c r="BJ27" s="183"/>
      <c r="BK27" s="184">
        <f t="shared" si="27"/>
        <v>0</v>
      </c>
      <c r="BL27" s="184">
        <f t="shared" si="28"/>
        <v>0</v>
      </c>
      <c r="BM27" s="184">
        <f t="shared" si="29"/>
        <v>0.25</v>
      </c>
      <c r="BN27" s="184">
        <f t="shared" si="30"/>
        <v>-0.25</v>
      </c>
      <c r="BO27" s="185">
        <f t="shared" si="31"/>
        <v>0</v>
      </c>
      <c r="BP27" s="185">
        <f t="shared" si="32"/>
        <v>0</v>
      </c>
      <c r="BQ27" s="185">
        <f t="shared" si="33"/>
        <v>0.25</v>
      </c>
      <c r="BR27" s="185">
        <f t="shared" si="34"/>
        <v>0</v>
      </c>
      <c r="BS27" s="175">
        <f t="shared" si="35"/>
        <v>1</v>
      </c>
      <c r="BT27" s="186" t="s">
        <v>253</v>
      </c>
      <c r="BU27" s="187" t="s">
        <v>698</v>
      </c>
      <c r="BV27" s="187" t="s">
        <v>691</v>
      </c>
      <c r="BW27" s="187" t="s">
        <v>765</v>
      </c>
      <c r="BX27" s="187"/>
      <c r="BY27" s="187" t="s">
        <v>840</v>
      </c>
      <c r="BZ27" s="187" t="s">
        <v>884</v>
      </c>
      <c r="CA27" s="187"/>
      <c r="CB27" s="187" t="s">
        <v>923</v>
      </c>
      <c r="CC27" s="187"/>
      <c r="CD27" s="187"/>
      <c r="CF27" s="129"/>
      <c r="CO27" s="124"/>
    </row>
    <row r="28" spans="5:93" ht="57.75" customHeight="1" x14ac:dyDescent="0.2">
      <c r="E28" s="443"/>
      <c r="F28" s="443"/>
      <c r="G28" s="223"/>
      <c r="H28" s="174" t="s">
        <v>533</v>
      </c>
      <c r="I28" s="175">
        <v>0.1</v>
      </c>
      <c r="J28" s="175"/>
      <c r="K28" s="189" t="s">
        <v>459</v>
      </c>
      <c r="L28" s="189" t="s">
        <v>459</v>
      </c>
      <c r="M28" s="176" t="s">
        <v>422</v>
      </c>
      <c r="N28" s="175">
        <v>1</v>
      </c>
      <c r="O28" s="178">
        <v>45352</v>
      </c>
      <c r="P28" s="178">
        <v>45656</v>
      </c>
      <c r="Q28" s="177">
        <f t="shared" si="14"/>
        <v>304</v>
      </c>
      <c r="R28" s="179">
        <f t="shared" ca="1" si="15"/>
        <v>-30</v>
      </c>
      <c r="S28" s="180"/>
      <c r="T28" s="181" t="str">
        <f t="shared" ca="1" si="16"/>
        <v>Finalizada</v>
      </c>
      <c r="U28" s="181" t="str">
        <f t="shared" ca="1" si="36"/>
        <v>Finalizada</v>
      </c>
      <c r="V28" s="181" t="s">
        <v>636</v>
      </c>
      <c r="W28" s="181" t="s">
        <v>603</v>
      </c>
      <c r="X28" s="181" t="s">
        <v>458</v>
      </c>
      <c r="Y28" s="219">
        <f t="shared" si="17"/>
        <v>0</v>
      </c>
      <c r="Z28" s="219">
        <v>0</v>
      </c>
      <c r="AA28" s="219">
        <v>0</v>
      </c>
      <c r="AB28" s="219"/>
      <c r="AC28" s="219"/>
      <c r="AD28" s="219"/>
      <c r="AE28" s="219"/>
      <c r="AF28" s="219"/>
      <c r="AG28" s="290"/>
      <c r="AH28" s="287" t="e">
        <f t="shared" si="18"/>
        <v>#DIV/0!</v>
      </c>
      <c r="AI28" s="287"/>
      <c r="AJ28" s="287" t="e">
        <f t="shared" si="19"/>
        <v>#DIV/0!</v>
      </c>
      <c r="AK28" s="287"/>
      <c r="AL28" s="287" t="e">
        <f t="shared" si="20"/>
        <v>#DIV/0!</v>
      </c>
      <c r="AM28" s="287"/>
      <c r="AN28" s="287" t="e">
        <f t="shared" si="21"/>
        <v>#DIV/0!</v>
      </c>
      <c r="AO28" s="287"/>
      <c r="AP28" s="175">
        <v>0.25</v>
      </c>
      <c r="AQ28" s="175">
        <f t="shared" si="22"/>
        <v>2.5000000000000001E-2</v>
      </c>
      <c r="AR28" s="175">
        <v>0.25</v>
      </c>
      <c r="AS28" s="175">
        <f t="shared" si="23"/>
        <v>2.5000000000000001E-2</v>
      </c>
      <c r="AT28" s="175"/>
      <c r="AU28" s="175">
        <v>0.25</v>
      </c>
      <c r="AV28" s="175">
        <f t="shared" si="24"/>
        <v>2.5000000000000001E-2</v>
      </c>
      <c r="AW28" s="175">
        <v>0.25</v>
      </c>
      <c r="AX28" s="175">
        <f t="shared" si="25"/>
        <v>2.5000000000000001E-2</v>
      </c>
      <c r="AY28" s="342">
        <f t="shared" si="26"/>
        <v>1</v>
      </c>
      <c r="AZ28" s="182">
        <v>0</v>
      </c>
      <c r="BA28" s="183">
        <f t="shared" si="40"/>
        <v>0</v>
      </c>
      <c r="BB28" s="182">
        <v>0.75</v>
      </c>
      <c r="BC28" s="183">
        <f t="shared" si="37"/>
        <v>7.5000000000000011E-2</v>
      </c>
      <c r="BD28" s="183"/>
      <c r="BE28" s="183"/>
      <c r="BF28" s="182">
        <v>0.25</v>
      </c>
      <c r="BG28" s="183">
        <f t="shared" si="38"/>
        <v>2.5000000000000001E-2</v>
      </c>
      <c r="BH28" s="182">
        <v>0</v>
      </c>
      <c r="BI28" s="183">
        <f t="shared" si="39"/>
        <v>0</v>
      </c>
      <c r="BJ28" s="183"/>
      <c r="BK28" s="184">
        <f t="shared" ref="BK28" si="41">AZ28-AP28</f>
        <v>-0.25</v>
      </c>
      <c r="BL28" s="184">
        <f t="shared" ref="BL28" si="42">BB28-AR28</f>
        <v>0.5</v>
      </c>
      <c r="BM28" s="184">
        <f t="shared" ref="BM28" si="43">BF28-AU28</f>
        <v>0</v>
      </c>
      <c r="BN28" s="184">
        <f t="shared" ref="BN28" si="44">BH28-AW28</f>
        <v>-0.25</v>
      </c>
      <c r="BO28" s="185">
        <f t="shared" ref="BO28" si="45">SUM(BK28)</f>
        <v>-0.25</v>
      </c>
      <c r="BP28" s="185">
        <f t="shared" ref="BP28" si="46">SUM(BK28,BL28)</f>
        <v>0.25</v>
      </c>
      <c r="BQ28" s="185">
        <f t="shared" ref="BQ28" si="47">SUM(BK28:BM28)</f>
        <v>0.25</v>
      </c>
      <c r="BR28" s="185">
        <f t="shared" ref="BR28" si="48">SUM(BK28:BN28)</f>
        <v>0</v>
      </c>
      <c r="BS28" s="175">
        <f t="shared" si="35"/>
        <v>1</v>
      </c>
      <c r="BT28" s="186" t="s">
        <v>253</v>
      </c>
      <c r="BU28" s="187" t="s">
        <v>699</v>
      </c>
      <c r="BV28" s="187" t="s">
        <v>690</v>
      </c>
      <c r="BW28" s="187" t="s">
        <v>766</v>
      </c>
      <c r="BX28" s="187" t="s">
        <v>767</v>
      </c>
      <c r="BY28" s="187" t="s">
        <v>841</v>
      </c>
      <c r="BZ28" s="187" t="s">
        <v>885</v>
      </c>
      <c r="CA28" s="187"/>
      <c r="CB28" s="187" t="s">
        <v>924</v>
      </c>
      <c r="CC28" s="187"/>
      <c r="CD28" s="187"/>
      <c r="CF28" s="129"/>
      <c r="CO28" s="124"/>
    </row>
    <row r="29" spans="5:93" ht="66" customHeight="1" x14ac:dyDescent="0.2">
      <c r="E29" s="443"/>
      <c r="F29" s="443"/>
      <c r="G29" s="223"/>
      <c r="H29" s="174" t="s">
        <v>534</v>
      </c>
      <c r="I29" s="175">
        <v>0.05</v>
      </c>
      <c r="J29" s="175" t="s">
        <v>153</v>
      </c>
      <c r="K29" s="175" t="s">
        <v>408</v>
      </c>
      <c r="L29" s="176" t="s">
        <v>409</v>
      </c>
      <c r="M29" s="176" t="s">
        <v>410</v>
      </c>
      <c r="N29" s="175">
        <v>1</v>
      </c>
      <c r="O29" s="178">
        <v>45323</v>
      </c>
      <c r="P29" s="178">
        <v>45381</v>
      </c>
      <c r="Q29" s="177">
        <f t="shared" ref="Q29:Q33" si="49">IF(OR(O29="",P29=""),"",P29-O29)</f>
        <v>58</v>
      </c>
      <c r="R29" s="179">
        <f t="shared" ref="R29:R33" ca="1" si="50">IF(OR(O29="",P29=""),"",P29-TODAY())</f>
        <v>-305</v>
      </c>
      <c r="S29" s="180"/>
      <c r="T29" s="181" t="str">
        <f t="shared" ca="1" si="16"/>
        <v>Finalizada</v>
      </c>
      <c r="U29" s="181" t="str">
        <f t="shared" ref="U29:U33" ca="1" si="51">IF((OR(O29="",P29="")),"",IF(T29="Finalizada","Finalizada",(P29-$B$2)))</f>
        <v>Finalizada</v>
      </c>
      <c r="V29" s="181" t="s">
        <v>454</v>
      </c>
      <c r="W29" s="181" t="s">
        <v>454</v>
      </c>
      <c r="X29" s="181" t="s">
        <v>454</v>
      </c>
      <c r="Y29" s="219">
        <f t="shared" si="17"/>
        <v>0</v>
      </c>
      <c r="Z29" s="219">
        <v>0</v>
      </c>
      <c r="AA29" s="219">
        <v>0</v>
      </c>
      <c r="AB29" s="219"/>
      <c r="AC29" s="219"/>
      <c r="AD29" s="219"/>
      <c r="AE29" s="219"/>
      <c r="AF29" s="219"/>
      <c r="AG29" s="290"/>
      <c r="AH29" s="287" t="e">
        <f t="shared" si="18"/>
        <v>#DIV/0!</v>
      </c>
      <c r="AI29" s="287"/>
      <c r="AJ29" s="287" t="e">
        <f t="shared" si="19"/>
        <v>#DIV/0!</v>
      </c>
      <c r="AK29" s="287"/>
      <c r="AL29" s="287" t="e">
        <f t="shared" si="20"/>
        <v>#DIV/0!</v>
      </c>
      <c r="AM29" s="287"/>
      <c r="AN29" s="287" t="e">
        <f t="shared" si="21"/>
        <v>#DIV/0!</v>
      </c>
      <c r="AO29" s="287"/>
      <c r="AP29" s="175">
        <v>0.25</v>
      </c>
      <c r="AQ29" s="175">
        <f t="shared" si="22"/>
        <v>1.2500000000000001E-2</v>
      </c>
      <c r="AR29" s="175">
        <v>0.25</v>
      </c>
      <c r="AS29" s="175">
        <f t="shared" si="23"/>
        <v>1.2500000000000001E-2</v>
      </c>
      <c r="AT29" s="175"/>
      <c r="AU29" s="175">
        <v>0.25</v>
      </c>
      <c r="AV29" s="175">
        <f t="shared" si="24"/>
        <v>1.2500000000000001E-2</v>
      </c>
      <c r="AW29" s="175">
        <v>0.25</v>
      </c>
      <c r="AX29" s="175">
        <f t="shared" si="25"/>
        <v>1.2500000000000001E-2</v>
      </c>
      <c r="AY29" s="342">
        <f t="shared" si="26"/>
        <v>1</v>
      </c>
      <c r="AZ29" s="182">
        <v>0.25</v>
      </c>
      <c r="BA29" s="183">
        <f t="shared" si="40"/>
        <v>1.2500000000000001E-2</v>
      </c>
      <c r="BB29" s="182">
        <v>0.25</v>
      </c>
      <c r="BC29" s="183">
        <f t="shared" si="37"/>
        <v>1.2500000000000001E-2</v>
      </c>
      <c r="BD29" s="183"/>
      <c r="BE29" s="183"/>
      <c r="BF29" s="182">
        <v>0.5</v>
      </c>
      <c r="BG29" s="183">
        <f t="shared" si="38"/>
        <v>2.5000000000000001E-2</v>
      </c>
      <c r="BH29" s="182">
        <v>0</v>
      </c>
      <c r="BI29" s="183">
        <f t="shared" si="39"/>
        <v>0</v>
      </c>
      <c r="BJ29" s="183"/>
      <c r="BK29" s="184">
        <f t="shared" si="27"/>
        <v>0</v>
      </c>
      <c r="BL29" s="184">
        <f t="shared" ref="BL29:BL34" si="52">BB29-AR29</f>
        <v>0</v>
      </c>
      <c r="BM29" s="184">
        <f t="shared" ref="BM29:BM34" si="53">BF29-AU29</f>
        <v>0.25</v>
      </c>
      <c r="BN29" s="184">
        <f t="shared" ref="BN29:BN34" si="54">BH29-AW29</f>
        <v>-0.25</v>
      </c>
      <c r="BO29" s="185">
        <f t="shared" ref="BO29:BO33" si="55">SUM(BK29)</f>
        <v>0</v>
      </c>
      <c r="BP29" s="185">
        <f t="shared" ref="BP29:BP33" si="56">SUM(BK29,BL29)</f>
        <v>0</v>
      </c>
      <c r="BQ29" s="185">
        <f t="shared" ref="BQ29:BQ33" si="57">SUM(BK29:BM29)</f>
        <v>0.25</v>
      </c>
      <c r="BR29" s="185">
        <f t="shared" ref="BR29:BR33" si="58">SUM(BK29:BN29)</f>
        <v>0</v>
      </c>
      <c r="BS29" s="175">
        <f t="shared" si="35"/>
        <v>1</v>
      </c>
      <c r="BT29" s="186" t="s">
        <v>253</v>
      </c>
      <c r="BU29" s="187" t="s">
        <v>700</v>
      </c>
      <c r="BV29" s="187"/>
      <c r="BW29" s="187" t="s">
        <v>768</v>
      </c>
      <c r="BX29" s="187"/>
      <c r="BY29" s="187" t="s">
        <v>842</v>
      </c>
      <c r="BZ29" s="187" t="s">
        <v>883</v>
      </c>
      <c r="CA29" s="187"/>
      <c r="CB29" s="187" t="s">
        <v>925</v>
      </c>
      <c r="CC29" s="187"/>
      <c r="CD29" s="187"/>
      <c r="CF29" s="129"/>
      <c r="CO29" s="124"/>
    </row>
    <row r="30" spans="5:93" ht="66" customHeight="1" x14ac:dyDescent="0.2">
      <c r="E30" s="443"/>
      <c r="F30" s="443"/>
      <c r="G30" s="223"/>
      <c r="H30" s="174" t="s">
        <v>535</v>
      </c>
      <c r="I30" s="175">
        <v>0.05</v>
      </c>
      <c r="J30" s="175" t="s">
        <v>153</v>
      </c>
      <c r="K30" s="175" t="s">
        <v>342</v>
      </c>
      <c r="L30" s="175" t="s">
        <v>361</v>
      </c>
      <c r="M30" s="176" t="s">
        <v>343</v>
      </c>
      <c r="N30" s="175">
        <v>1</v>
      </c>
      <c r="O30" s="178">
        <v>45352</v>
      </c>
      <c r="P30" s="178">
        <v>45412</v>
      </c>
      <c r="Q30" s="177">
        <f t="shared" ref="Q30" si="59">IF(OR(O30="",P30=""),"",P30-O30)</f>
        <v>60</v>
      </c>
      <c r="R30" s="179">
        <f t="shared" ref="R30" ca="1" si="60">IF(OR(O30="",P30=""),"",P30-TODAY())</f>
        <v>-274</v>
      </c>
      <c r="S30" s="180"/>
      <c r="T30" s="181" t="str">
        <f t="shared" ca="1" si="16"/>
        <v>Finalizada</v>
      </c>
      <c r="U30" s="181" t="str">
        <f t="shared" ref="U30" ca="1" si="61">IF((OR(O30="",P30="")),"",IF(T30="Finalizada","Finalizada",(P30-$B$2)))</f>
        <v>Finalizada</v>
      </c>
      <c r="V30" s="181" t="s">
        <v>454</v>
      </c>
      <c r="W30" s="181" t="s">
        <v>454</v>
      </c>
      <c r="X30" s="181" t="s">
        <v>454</v>
      </c>
      <c r="Y30" s="219">
        <f t="shared" si="17"/>
        <v>0</v>
      </c>
      <c r="Z30" s="219">
        <v>0</v>
      </c>
      <c r="AA30" s="219">
        <v>0</v>
      </c>
      <c r="AB30" s="219"/>
      <c r="AC30" s="219"/>
      <c r="AD30" s="219"/>
      <c r="AE30" s="219"/>
      <c r="AF30" s="219"/>
      <c r="AG30" s="290"/>
      <c r="AH30" s="287" t="e">
        <f t="shared" si="18"/>
        <v>#DIV/0!</v>
      </c>
      <c r="AI30" s="287"/>
      <c r="AJ30" s="287" t="e">
        <f t="shared" si="19"/>
        <v>#DIV/0!</v>
      </c>
      <c r="AK30" s="287"/>
      <c r="AL30" s="287" t="e">
        <f t="shared" si="20"/>
        <v>#DIV/0!</v>
      </c>
      <c r="AM30" s="287"/>
      <c r="AN30" s="287" t="e">
        <f t="shared" si="21"/>
        <v>#DIV/0!</v>
      </c>
      <c r="AO30" s="287"/>
      <c r="AP30" s="175">
        <v>0.25</v>
      </c>
      <c r="AQ30" s="175">
        <f t="shared" si="22"/>
        <v>1.2500000000000001E-2</v>
      </c>
      <c r="AR30" s="175">
        <v>0.25</v>
      </c>
      <c r="AS30" s="175">
        <f t="shared" si="23"/>
        <v>1.2500000000000001E-2</v>
      </c>
      <c r="AT30" s="175"/>
      <c r="AU30" s="175">
        <v>0.25</v>
      </c>
      <c r="AV30" s="175">
        <f t="shared" si="24"/>
        <v>1.2500000000000001E-2</v>
      </c>
      <c r="AW30" s="175">
        <v>0.25</v>
      </c>
      <c r="AX30" s="175">
        <f t="shared" si="25"/>
        <v>1.2500000000000001E-2</v>
      </c>
      <c r="AY30" s="342">
        <f t="shared" si="26"/>
        <v>1</v>
      </c>
      <c r="AZ30" s="182">
        <v>0.25</v>
      </c>
      <c r="BA30" s="183">
        <f t="shared" si="40"/>
        <v>1.2500000000000001E-2</v>
      </c>
      <c r="BB30" s="182">
        <v>0</v>
      </c>
      <c r="BC30" s="183">
        <f t="shared" si="37"/>
        <v>0</v>
      </c>
      <c r="BD30" s="183"/>
      <c r="BE30" s="183"/>
      <c r="BF30" s="182">
        <v>0.75</v>
      </c>
      <c r="BG30" s="183">
        <f t="shared" si="38"/>
        <v>3.7500000000000006E-2</v>
      </c>
      <c r="BH30" s="182">
        <v>0</v>
      </c>
      <c r="BI30" s="183">
        <f t="shared" si="39"/>
        <v>0</v>
      </c>
      <c r="BJ30" s="183"/>
      <c r="BK30" s="184">
        <f t="shared" si="27"/>
        <v>0</v>
      </c>
      <c r="BL30" s="184">
        <f t="shared" si="52"/>
        <v>-0.25</v>
      </c>
      <c r="BM30" s="184">
        <f t="shared" si="53"/>
        <v>0.5</v>
      </c>
      <c r="BN30" s="184">
        <f t="shared" si="54"/>
        <v>-0.25</v>
      </c>
      <c r="BO30" s="185">
        <f t="shared" ref="BO30" si="62">SUM(BK30)</f>
        <v>0</v>
      </c>
      <c r="BP30" s="185">
        <f t="shared" ref="BP30" si="63">SUM(BK30,BL30)</f>
        <v>-0.25</v>
      </c>
      <c r="BQ30" s="185">
        <f t="shared" ref="BQ30" si="64">SUM(BK30:BM30)</f>
        <v>0.25</v>
      </c>
      <c r="BR30" s="185">
        <f t="shared" ref="BR30" si="65">SUM(BK30:BN30)</f>
        <v>0</v>
      </c>
      <c r="BS30" s="175">
        <f t="shared" si="35"/>
        <v>1</v>
      </c>
      <c r="BT30" s="186" t="s">
        <v>253</v>
      </c>
      <c r="BU30" s="187" t="s">
        <v>652</v>
      </c>
      <c r="BV30" s="187"/>
      <c r="BW30" s="187" t="s">
        <v>769</v>
      </c>
      <c r="BX30" s="187"/>
      <c r="BY30" s="187" t="s">
        <v>843</v>
      </c>
      <c r="BZ30" s="187" t="s">
        <v>883</v>
      </c>
      <c r="CA30" s="187"/>
      <c r="CB30" s="187" t="s">
        <v>926</v>
      </c>
      <c r="CC30" s="187"/>
      <c r="CD30" s="187"/>
      <c r="CF30" s="129"/>
      <c r="CO30" s="124"/>
    </row>
    <row r="31" spans="5:93" ht="66" customHeight="1" x14ac:dyDescent="0.2">
      <c r="E31" s="443"/>
      <c r="F31" s="443"/>
      <c r="G31" s="223"/>
      <c r="H31" s="174" t="s">
        <v>536</v>
      </c>
      <c r="I31" s="175">
        <v>0.05</v>
      </c>
      <c r="J31" s="175" t="s">
        <v>153</v>
      </c>
      <c r="K31" s="175" t="s">
        <v>362</v>
      </c>
      <c r="L31" s="175" t="s">
        <v>362</v>
      </c>
      <c r="M31" s="176" t="s">
        <v>363</v>
      </c>
      <c r="N31" s="175">
        <v>1</v>
      </c>
      <c r="O31" s="178">
        <v>45413</v>
      </c>
      <c r="P31" s="178">
        <v>45565</v>
      </c>
      <c r="Q31" s="177">
        <f t="shared" si="49"/>
        <v>152</v>
      </c>
      <c r="R31" s="179">
        <f t="shared" ca="1" si="50"/>
        <v>-121</v>
      </c>
      <c r="S31" s="180"/>
      <c r="T31" s="181" t="str">
        <f t="shared" ca="1" si="16"/>
        <v>Finalizada</v>
      </c>
      <c r="U31" s="181" t="str">
        <f t="shared" ca="1" si="51"/>
        <v>Finalizada</v>
      </c>
      <c r="V31" s="181" t="s">
        <v>454</v>
      </c>
      <c r="W31" s="181" t="s">
        <v>454</v>
      </c>
      <c r="X31" s="181" t="s">
        <v>454</v>
      </c>
      <c r="Y31" s="219">
        <f t="shared" si="17"/>
        <v>0</v>
      </c>
      <c r="Z31" s="219">
        <v>0</v>
      </c>
      <c r="AA31" s="219">
        <v>0</v>
      </c>
      <c r="AB31" s="219"/>
      <c r="AC31" s="219"/>
      <c r="AD31" s="219"/>
      <c r="AE31" s="219"/>
      <c r="AF31" s="219"/>
      <c r="AG31" s="290"/>
      <c r="AH31" s="287" t="e">
        <f t="shared" si="18"/>
        <v>#DIV/0!</v>
      </c>
      <c r="AI31" s="287"/>
      <c r="AJ31" s="287" t="e">
        <f t="shared" si="19"/>
        <v>#DIV/0!</v>
      </c>
      <c r="AK31" s="287"/>
      <c r="AL31" s="287" t="e">
        <f t="shared" si="20"/>
        <v>#DIV/0!</v>
      </c>
      <c r="AM31" s="287"/>
      <c r="AN31" s="287" t="e">
        <f t="shared" si="21"/>
        <v>#DIV/0!</v>
      </c>
      <c r="AO31" s="287"/>
      <c r="AP31" s="175">
        <v>0</v>
      </c>
      <c r="AQ31" s="175">
        <f t="shared" si="22"/>
        <v>0</v>
      </c>
      <c r="AR31" s="175">
        <v>0.25</v>
      </c>
      <c r="AS31" s="175">
        <f t="shared" si="23"/>
        <v>1.2500000000000001E-2</v>
      </c>
      <c r="AT31" s="175"/>
      <c r="AU31" s="175">
        <v>0.75</v>
      </c>
      <c r="AV31" s="175">
        <f t="shared" si="24"/>
        <v>3.7500000000000006E-2</v>
      </c>
      <c r="AW31" s="175">
        <v>0</v>
      </c>
      <c r="AX31" s="175">
        <f t="shared" si="25"/>
        <v>0</v>
      </c>
      <c r="AY31" s="342">
        <f t="shared" si="26"/>
        <v>1</v>
      </c>
      <c r="AZ31" s="182">
        <v>0.15</v>
      </c>
      <c r="BA31" s="183">
        <f t="shared" si="40"/>
        <v>7.4999999999999997E-3</v>
      </c>
      <c r="BB31" s="182">
        <v>0</v>
      </c>
      <c r="BC31" s="183">
        <f t="shared" si="37"/>
        <v>0</v>
      </c>
      <c r="BD31" s="183"/>
      <c r="BE31" s="183"/>
      <c r="BF31" s="182">
        <v>0.85</v>
      </c>
      <c r="BG31" s="183">
        <f t="shared" si="38"/>
        <v>4.2500000000000003E-2</v>
      </c>
      <c r="BH31" s="182">
        <v>0</v>
      </c>
      <c r="BI31" s="183">
        <f t="shared" si="39"/>
        <v>0</v>
      </c>
      <c r="BJ31" s="183"/>
      <c r="BK31" s="184">
        <f t="shared" si="27"/>
        <v>0.15</v>
      </c>
      <c r="BL31" s="184">
        <f t="shared" si="52"/>
        <v>-0.25</v>
      </c>
      <c r="BM31" s="184">
        <f t="shared" si="53"/>
        <v>9.9999999999999978E-2</v>
      </c>
      <c r="BN31" s="184">
        <f t="shared" si="54"/>
        <v>0</v>
      </c>
      <c r="BO31" s="185">
        <f t="shared" si="55"/>
        <v>0.15</v>
      </c>
      <c r="BP31" s="185">
        <f t="shared" si="56"/>
        <v>-0.1</v>
      </c>
      <c r="BQ31" s="185">
        <f t="shared" si="57"/>
        <v>0</v>
      </c>
      <c r="BR31" s="185">
        <f t="shared" si="58"/>
        <v>-2.7755575615628914E-17</v>
      </c>
      <c r="BS31" s="175">
        <f t="shared" si="35"/>
        <v>1</v>
      </c>
      <c r="BT31" s="186" t="s">
        <v>253</v>
      </c>
      <c r="BU31" s="187" t="s">
        <v>652</v>
      </c>
      <c r="BV31" s="187"/>
      <c r="BW31" s="187" t="s">
        <v>770</v>
      </c>
      <c r="BX31" s="187"/>
      <c r="BY31" s="187" t="s">
        <v>843</v>
      </c>
      <c r="BZ31" s="187" t="s">
        <v>883</v>
      </c>
      <c r="CA31" s="187"/>
      <c r="CB31" s="187" t="s">
        <v>927</v>
      </c>
      <c r="CC31" s="187"/>
      <c r="CD31" s="187"/>
      <c r="CF31" s="129"/>
      <c r="CO31" s="124"/>
    </row>
    <row r="32" spans="5:93" ht="110.25" customHeight="1" x14ac:dyDescent="0.2">
      <c r="E32" s="443"/>
      <c r="F32" s="443"/>
      <c r="G32" s="223"/>
      <c r="H32" s="174" t="s">
        <v>537</v>
      </c>
      <c r="I32" s="175">
        <v>0.15</v>
      </c>
      <c r="J32" s="175" t="s">
        <v>153</v>
      </c>
      <c r="K32" s="175" t="s">
        <v>364</v>
      </c>
      <c r="L32" s="176" t="s">
        <v>365</v>
      </c>
      <c r="M32" s="176" t="s">
        <v>366</v>
      </c>
      <c r="N32" s="175">
        <v>1</v>
      </c>
      <c r="O32" s="178">
        <v>45323</v>
      </c>
      <c r="P32" s="178">
        <v>45381</v>
      </c>
      <c r="Q32" s="177">
        <f t="shared" ref="Q32" si="66">IF(OR(O32="",P32=""),"",P32-O32)</f>
        <v>58</v>
      </c>
      <c r="R32" s="179">
        <f t="shared" ref="R32" ca="1" si="67">IF(OR(O32="",P32=""),"",P32-TODAY())</f>
        <v>-305</v>
      </c>
      <c r="S32" s="180"/>
      <c r="T32" s="181" t="str">
        <f t="shared" ca="1" si="16"/>
        <v>Finalizada</v>
      </c>
      <c r="U32" s="181" t="str">
        <f t="shared" ref="U32" ca="1" si="68">IF((OR(O32="",P32="")),"",IF(T32="Finalizada","Finalizada",(P32-$B$2)))</f>
        <v>Finalizada</v>
      </c>
      <c r="V32" s="181" t="s">
        <v>454</v>
      </c>
      <c r="W32" s="181" t="s">
        <v>454</v>
      </c>
      <c r="X32" s="181" t="s">
        <v>454</v>
      </c>
      <c r="Y32" s="219">
        <f t="shared" si="17"/>
        <v>67000000</v>
      </c>
      <c r="Z32" s="219">
        <v>0</v>
      </c>
      <c r="AA32" s="219">
        <v>0</v>
      </c>
      <c r="AB32" s="219">
        <v>67000000</v>
      </c>
      <c r="AC32" s="219"/>
      <c r="AD32" s="219"/>
      <c r="AE32" s="219"/>
      <c r="AF32" s="219"/>
      <c r="AG32" s="290"/>
      <c r="AH32" s="287" t="e">
        <f t="shared" si="18"/>
        <v>#DIV/0!</v>
      </c>
      <c r="AI32" s="287"/>
      <c r="AJ32" s="287" t="e">
        <f t="shared" si="19"/>
        <v>#DIV/0!</v>
      </c>
      <c r="AK32" s="287"/>
      <c r="AL32" s="287" t="e">
        <f t="shared" si="20"/>
        <v>#DIV/0!</v>
      </c>
      <c r="AM32" s="287">
        <v>67000000</v>
      </c>
      <c r="AN32" s="287">
        <f t="shared" si="21"/>
        <v>0</v>
      </c>
      <c r="AO32" s="287"/>
      <c r="AP32" s="175">
        <v>1</v>
      </c>
      <c r="AQ32" s="175">
        <f t="shared" si="22"/>
        <v>0.15</v>
      </c>
      <c r="AR32" s="175">
        <v>0</v>
      </c>
      <c r="AS32" s="175">
        <f t="shared" si="23"/>
        <v>0</v>
      </c>
      <c r="AT32" s="175"/>
      <c r="AU32" s="175">
        <v>0</v>
      </c>
      <c r="AV32" s="175">
        <f t="shared" si="24"/>
        <v>0</v>
      </c>
      <c r="AW32" s="175">
        <v>0</v>
      </c>
      <c r="AX32" s="175">
        <f t="shared" si="25"/>
        <v>0</v>
      </c>
      <c r="AY32" s="342">
        <f t="shared" si="26"/>
        <v>1</v>
      </c>
      <c r="AZ32" s="182">
        <v>1</v>
      </c>
      <c r="BA32" s="183">
        <f t="shared" si="40"/>
        <v>0.15</v>
      </c>
      <c r="BB32" s="182">
        <v>0</v>
      </c>
      <c r="BC32" s="183">
        <f t="shared" si="37"/>
        <v>0</v>
      </c>
      <c r="BD32" s="183"/>
      <c r="BE32" s="183"/>
      <c r="BF32" s="182">
        <v>0</v>
      </c>
      <c r="BG32" s="183">
        <f t="shared" si="38"/>
        <v>0</v>
      </c>
      <c r="BH32" s="182">
        <v>0</v>
      </c>
      <c r="BI32" s="183">
        <f t="shared" si="39"/>
        <v>0</v>
      </c>
      <c r="BJ32" s="183"/>
      <c r="BK32" s="184">
        <f t="shared" si="27"/>
        <v>0</v>
      </c>
      <c r="BL32" s="184">
        <f t="shared" si="52"/>
        <v>0</v>
      </c>
      <c r="BM32" s="184">
        <f t="shared" si="53"/>
        <v>0</v>
      </c>
      <c r="BN32" s="184">
        <f t="shared" si="54"/>
        <v>0</v>
      </c>
      <c r="BO32" s="185">
        <f t="shared" ref="BO32" si="69">SUM(BK32)</f>
        <v>0</v>
      </c>
      <c r="BP32" s="185">
        <f t="shared" ref="BP32" si="70">SUM(BK32,BL32)</f>
        <v>0</v>
      </c>
      <c r="BQ32" s="185">
        <f t="shared" ref="BQ32" si="71">SUM(BK32:BM32)</f>
        <v>0</v>
      </c>
      <c r="BR32" s="185">
        <f t="shared" ref="BR32" si="72">SUM(BK32:BN32)</f>
        <v>0</v>
      </c>
      <c r="BS32" s="175">
        <f t="shared" si="35"/>
        <v>1</v>
      </c>
      <c r="BT32" s="186" t="s">
        <v>253</v>
      </c>
      <c r="BU32" s="187" t="s">
        <v>701</v>
      </c>
      <c r="BV32" s="187" t="s">
        <v>692</v>
      </c>
      <c r="BW32" s="187" t="s">
        <v>771</v>
      </c>
      <c r="BX32" s="187" t="s">
        <v>772</v>
      </c>
      <c r="BY32" s="187" t="s">
        <v>844</v>
      </c>
      <c r="BZ32" s="187" t="s">
        <v>886</v>
      </c>
      <c r="CA32" s="187"/>
      <c r="CB32" s="187" t="s">
        <v>928</v>
      </c>
      <c r="CC32" s="187"/>
      <c r="CD32" s="187"/>
      <c r="CF32" s="129"/>
      <c r="CO32" s="124"/>
    </row>
    <row r="33" spans="5:93" ht="105" customHeight="1" x14ac:dyDescent="0.2">
      <c r="E33" s="443"/>
      <c r="F33" s="443"/>
      <c r="G33" s="223"/>
      <c r="H33" s="174" t="s">
        <v>538</v>
      </c>
      <c r="I33" s="175">
        <v>0.15</v>
      </c>
      <c r="J33" s="175" t="s">
        <v>153</v>
      </c>
      <c r="K33" s="175" t="s">
        <v>425</v>
      </c>
      <c r="L33" s="175" t="s">
        <v>367</v>
      </c>
      <c r="M33" s="176" t="s">
        <v>368</v>
      </c>
      <c r="N33" s="175">
        <v>1</v>
      </c>
      <c r="O33" s="178">
        <v>45352</v>
      </c>
      <c r="P33" s="178">
        <v>45412</v>
      </c>
      <c r="Q33" s="177">
        <f t="shared" si="49"/>
        <v>60</v>
      </c>
      <c r="R33" s="179">
        <f t="shared" ca="1" si="50"/>
        <v>-274</v>
      </c>
      <c r="S33" s="180"/>
      <c r="T33" s="181" t="str">
        <f t="shared" ca="1" si="16"/>
        <v>Finalizada</v>
      </c>
      <c r="U33" s="181" t="str">
        <f t="shared" ca="1" si="51"/>
        <v>Finalizada</v>
      </c>
      <c r="V33" s="181" t="s">
        <v>454</v>
      </c>
      <c r="W33" s="181" t="s">
        <v>454</v>
      </c>
      <c r="X33" s="181" t="s">
        <v>454</v>
      </c>
      <c r="Y33" s="219">
        <f t="shared" si="17"/>
        <v>0</v>
      </c>
      <c r="Z33" s="219">
        <v>0</v>
      </c>
      <c r="AA33" s="219">
        <v>0</v>
      </c>
      <c r="AB33" s="219"/>
      <c r="AC33" s="219"/>
      <c r="AD33" s="219"/>
      <c r="AE33" s="219"/>
      <c r="AF33" s="219"/>
      <c r="AG33" s="290"/>
      <c r="AH33" s="287" t="e">
        <f t="shared" si="18"/>
        <v>#DIV/0!</v>
      </c>
      <c r="AI33" s="287"/>
      <c r="AJ33" s="287" t="e">
        <f t="shared" si="19"/>
        <v>#DIV/0!</v>
      </c>
      <c r="AK33" s="287"/>
      <c r="AL33" s="287" t="e">
        <f t="shared" si="20"/>
        <v>#DIV/0!</v>
      </c>
      <c r="AM33" s="287"/>
      <c r="AN33" s="287" t="e">
        <f t="shared" si="21"/>
        <v>#DIV/0!</v>
      </c>
      <c r="AO33" s="287"/>
      <c r="AP33" s="175">
        <v>0.25</v>
      </c>
      <c r="AQ33" s="175">
        <f t="shared" si="22"/>
        <v>3.7499999999999999E-2</v>
      </c>
      <c r="AR33" s="175">
        <v>0.75</v>
      </c>
      <c r="AS33" s="175">
        <f t="shared" si="23"/>
        <v>0.11249999999999999</v>
      </c>
      <c r="AT33" s="175"/>
      <c r="AU33" s="175">
        <v>0</v>
      </c>
      <c r="AV33" s="175">
        <f t="shared" si="24"/>
        <v>0</v>
      </c>
      <c r="AW33" s="175">
        <v>0</v>
      </c>
      <c r="AX33" s="175">
        <f t="shared" si="25"/>
        <v>0</v>
      </c>
      <c r="AY33" s="342">
        <f t="shared" si="26"/>
        <v>1</v>
      </c>
      <c r="AZ33" s="182">
        <v>0.15</v>
      </c>
      <c r="BA33" s="183">
        <f t="shared" si="40"/>
        <v>2.2499999999999999E-2</v>
      </c>
      <c r="BB33" s="182">
        <v>0.75</v>
      </c>
      <c r="BC33" s="183">
        <f t="shared" si="37"/>
        <v>0.11249999999999999</v>
      </c>
      <c r="BD33" s="183"/>
      <c r="BE33" s="183"/>
      <c r="BF33" s="182">
        <v>0.1</v>
      </c>
      <c r="BG33" s="183">
        <f t="shared" si="38"/>
        <v>1.4999999999999999E-2</v>
      </c>
      <c r="BH33" s="182">
        <v>0</v>
      </c>
      <c r="BI33" s="183">
        <f t="shared" si="39"/>
        <v>0</v>
      </c>
      <c r="BJ33" s="183"/>
      <c r="BK33" s="184">
        <f t="shared" si="27"/>
        <v>-0.1</v>
      </c>
      <c r="BL33" s="184">
        <f t="shared" si="52"/>
        <v>0</v>
      </c>
      <c r="BM33" s="184">
        <f t="shared" si="53"/>
        <v>0.1</v>
      </c>
      <c r="BN33" s="184">
        <f t="shared" si="54"/>
        <v>0</v>
      </c>
      <c r="BO33" s="185">
        <f t="shared" si="55"/>
        <v>-0.1</v>
      </c>
      <c r="BP33" s="185">
        <f t="shared" si="56"/>
        <v>-0.1</v>
      </c>
      <c r="BQ33" s="185">
        <f t="shared" si="57"/>
        <v>0</v>
      </c>
      <c r="BR33" s="185">
        <f t="shared" si="58"/>
        <v>0</v>
      </c>
      <c r="BS33" s="175">
        <f t="shared" si="35"/>
        <v>1</v>
      </c>
      <c r="BT33" s="186" t="s">
        <v>253</v>
      </c>
      <c r="BU33" s="187" t="s">
        <v>702</v>
      </c>
      <c r="BV33" s="187" t="s">
        <v>692</v>
      </c>
      <c r="BW33" s="187" t="s">
        <v>773</v>
      </c>
      <c r="BX33" s="187" t="s">
        <v>772</v>
      </c>
      <c r="BY33" s="187" t="s">
        <v>844</v>
      </c>
      <c r="BZ33" s="187" t="s">
        <v>886</v>
      </c>
      <c r="CA33" s="187"/>
      <c r="CB33" s="187" t="s">
        <v>929</v>
      </c>
      <c r="CC33" s="187"/>
      <c r="CD33" s="187"/>
      <c r="CF33" s="129"/>
      <c r="CO33" s="124"/>
    </row>
    <row r="34" spans="5:93" ht="108.75" customHeight="1" x14ac:dyDescent="0.2">
      <c r="E34" s="443"/>
      <c r="F34" s="443"/>
      <c r="G34" s="223"/>
      <c r="H34" s="174" t="s">
        <v>539</v>
      </c>
      <c r="I34" s="175">
        <v>0.15</v>
      </c>
      <c r="J34" s="175" t="s">
        <v>153</v>
      </c>
      <c r="K34" s="175" t="s">
        <v>426</v>
      </c>
      <c r="L34" s="175" t="s">
        <v>369</v>
      </c>
      <c r="M34" s="176" t="s">
        <v>370</v>
      </c>
      <c r="N34" s="175">
        <v>1</v>
      </c>
      <c r="O34" s="178">
        <v>45413</v>
      </c>
      <c r="P34" s="178">
        <v>45565</v>
      </c>
      <c r="Q34" s="177">
        <f t="shared" ref="Q34" si="73">IF(OR(O34="",P34=""),"",P34-O34)</f>
        <v>152</v>
      </c>
      <c r="R34" s="179">
        <f t="shared" ref="R34" ca="1" si="74">IF(OR(O34="",P34=""),"",P34-TODAY())</f>
        <v>-121</v>
      </c>
      <c r="S34" s="180"/>
      <c r="T34" s="181" t="str">
        <f t="shared" ca="1" si="16"/>
        <v>Finalizada</v>
      </c>
      <c r="U34" s="181" t="str">
        <f t="shared" ref="U34" ca="1" si="75">IF((OR(O34="",P34="")),"",IF(T34="Finalizada","Finalizada",(P34-$B$2)))</f>
        <v>Finalizada</v>
      </c>
      <c r="V34" s="181" t="s">
        <v>454</v>
      </c>
      <c r="W34" s="181" t="s">
        <v>454</v>
      </c>
      <c r="X34" s="181" t="s">
        <v>454</v>
      </c>
      <c r="Y34" s="219">
        <f t="shared" si="17"/>
        <v>23000000</v>
      </c>
      <c r="Z34" s="219">
        <v>0</v>
      </c>
      <c r="AA34" s="219">
        <v>0</v>
      </c>
      <c r="AB34" s="219">
        <v>23000000</v>
      </c>
      <c r="AC34" s="219"/>
      <c r="AD34" s="219"/>
      <c r="AE34" s="219"/>
      <c r="AF34" s="219"/>
      <c r="AG34" s="290"/>
      <c r="AH34" s="287" t="e">
        <f t="shared" si="18"/>
        <v>#DIV/0!</v>
      </c>
      <c r="AI34" s="287"/>
      <c r="AJ34" s="287" t="e">
        <f t="shared" si="19"/>
        <v>#DIV/0!</v>
      </c>
      <c r="AK34" s="287"/>
      <c r="AL34" s="287" t="e">
        <f t="shared" si="20"/>
        <v>#DIV/0!</v>
      </c>
      <c r="AM34" s="287"/>
      <c r="AN34" s="287" t="e">
        <f t="shared" si="21"/>
        <v>#DIV/0!</v>
      </c>
      <c r="AO34" s="287"/>
      <c r="AP34" s="175">
        <v>0</v>
      </c>
      <c r="AQ34" s="175">
        <f t="shared" si="22"/>
        <v>0</v>
      </c>
      <c r="AR34" s="175">
        <v>0.25</v>
      </c>
      <c r="AS34" s="175">
        <f t="shared" si="23"/>
        <v>3.7499999999999999E-2</v>
      </c>
      <c r="AT34" s="175"/>
      <c r="AU34" s="175">
        <v>0.75</v>
      </c>
      <c r="AV34" s="175">
        <f t="shared" si="24"/>
        <v>0.11249999999999999</v>
      </c>
      <c r="AW34" s="175">
        <v>0</v>
      </c>
      <c r="AX34" s="175">
        <f t="shared" si="25"/>
        <v>0</v>
      </c>
      <c r="AY34" s="342">
        <f t="shared" si="26"/>
        <v>1</v>
      </c>
      <c r="AZ34" s="182">
        <v>0</v>
      </c>
      <c r="BA34" s="183">
        <f t="shared" si="40"/>
        <v>0</v>
      </c>
      <c r="BB34" s="182">
        <v>0</v>
      </c>
      <c r="BC34" s="183">
        <f t="shared" si="37"/>
        <v>0</v>
      </c>
      <c r="BD34" s="183"/>
      <c r="BE34" s="183"/>
      <c r="BF34" s="182">
        <v>0.25</v>
      </c>
      <c r="BG34" s="183">
        <f t="shared" si="38"/>
        <v>3.7499999999999999E-2</v>
      </c>
      <c r="BH34" s="182">
        <v>0.75</v>
      </c>
      <c r="BI34" s="183">
        <f t="shared" si="39"/>
        <v>0.11249999999999999</v>
      </c>
      <c r="BJ34" s="183"/>
      <c r="BK34" s="184">
        <f t="shared" si="27"/>
        <v>0</v>
      </c>
      <c r="BL34" s="184">
        <f t="shared" si="52"/>
        <v>-0.25</v>
      </c>
      <c r="BM34" s="184">
        <f t="shared" si="53"/>
        <v>-0.5</v>
      </c>
      <c r="BN34" s="184">
        <f t="shared" si="54"/>
        <v>0.75</v>
      </c>
      <c r="BO34" s="185">
        <f t="shared" ref="BO34" si="76">SUM(BK34)</f>
        <v>0</v>
      </c>
      <c r="BP34" s="185">
        <f t="shared" ref="BP34" si="77">SUM(BK34,BL34)</f>
        <v>-0.25</v>
      </c>
      <c r="BQ34" s="185">
        <f t="shared" ref="BQ34" si="78">SUM(BK34:BM34)</f>
        <v>-0.75</v>
      </c>
      <c r="BR34" s="185">
        <f t="shared" ref="BR34" si="79">SUM(BK34:BN34)</f>
        <v>0</v>
      </c>
      <c r="BS34" s="175">
        <f t="shared" si="35"/>
        <v>1</v>
      </c>
      <c r="BT34" s="186" t="s">
        <v>253</v>
      </c>
      <c r="BU34" s="187"/>
      <c r="BV34" s="187"/>
      <c r="BW34" s="187" t="s">
        <v>771</v>
      </c>
      <c r="BX34" s="187" t="s">
        <v>772</v>
      </c>
      <c r="BY34" s="187" t="s">
        <v>845</v>
      </c>
      <c r="BZ34" s="187" t="s">
        <v>886</v>
      </c>
      <c r="CA34" s="187"/>
      <c r="CB34" s="187" t="s">
        <v>930</v>
      </c>
      <c r="CC34" s="187"/>
      <c r="CD34" s="187"/>
      <c r="CF34" s="129"/>
      <c r="CO34" s="124"/>
    </row>
    <row r="35" spans="5:93" ht="60.75" customHeight="1" x14ac:dyDescent="0.2">
      <c r="E35" s="443"/>
      <c r="F35" s="443"/>
      <c r="G35" s="168"/>
      <c r="H35" s="168"/>
      <c r="I35" s="169">
        <f>SUM(I22:I34)</f>
        <v>1</v>
      </c>
      <c r="J35" s="169"/>
      <c r="K35" s="169"/>
      <c r="L35" s="169"/>
      <c r="M35" s="168"/>
      <c r="N35" s="168"/>
      <c r="O35" s="168"/>
      <c r="P35" s="168"/>
      <c r="Q35" s="168"/>
      <c r="R35" s="168"/>
      <c r="S35" s="168"/>
      <c r="T35" s="168"/>
      <c r="U35" s="168" t="s">
        <v>139</v>
      </c>
      <c r="V35" s="168"/>
      <c r="W35" s="168"/>
      <c r="X35" s="168"/>
      <c r="Y35" s="238">
        <f>SUM(Y22:Y34)</f>
        <v>98800000</v>
      </c>
      <c r="Z35" s="238">
        <f>SUM(Z22:Z34)</f>
        <v>8800000</v>
      </c>
      <c r="AA35" s="238">
        <f>SUM(AA22:AA34)</f>
        <v>0</v>
      </c>
      <c r="AB35" s="238"/>
      <c r="AC35" s="238"/>
      <c r="AD35" s="238"/>
      <c r="AE35" s="238"/>
      <c r="AF35" s="238"/>
      <c r="AG35" s="291">
        <f>SUM(AG22:AG34)</f>
        <v>0</v>
      </c>
      <c r="AH35" s="168"/>
      <c r="AI35" s="168">
        <f>SUM(AI22:AI34)</f>
        <v>8788840.3800000008</v>
      </c>
      <c r="AJ35" s="168"/>
      <c r="AK35" s="168"/>
      <c r="AL35" s="168"/>
      <c r="AM35" s="347">
        <f>SUM(AM32:AM34)</f>
        <v>67000000</v>
      </c>
      <c r="AN35" s="168"/>
      <c r="AO35" s="291">
        <f>SUM(AG35,AI35,AK35,AM35)</f>
        <v>75788840.379999995</v>
      </c>
      <c r="AP35" s="168"/>
      <c r="AQ35" s="170">
        <f>SUM(AQ22:AQ34)/$I35</f>
        <v>0.36</v>
      </c>
      <c r="AR35" s="170"/>
      <c r="AS35" s="170">
        <f>SUM(AS22:AS34)/I35</f>
        <v>0.35499999999999998</v>
      </c>
      <c r="AT35" s="297">
        <f>+AS35+AQ35</f>
        <v>0.71499999999999997</v>
      </c>
      <c r="AU35" s="170"/>
      <c r="AV35" s="170">
        <f>SUM(AV22:AV34)/$I35</f>
        <v>0.22249999999999998</v>
      </c>
      <c r="AW35" s="170"/>
      <c r="AX35" s="170">
        <f>SUM(AX22:AX34)/$I35</f>
        <v>6.25E-2</v>
      </c>
      <c r="AY35" s="345">
        <f>+AX35+AV35</f>
        <v>0.28499999999999998</v>
      </c>
      <c r="AZ35" s="168"/>
      <c r="BA35" s="170">
        <f>SUM(BA22:BA34)/$I35</f>
        <v>0.33750000000000008</v>
      </c>
      <c r="BB35" s="168"/>
      <c r="BC35" s="357">
        <f>SUM(BC22:BC34)/$I35</f>
        <v>0.26250000000000001</v>
      </c>
      <c r="BD35" s="171"/>
      <c r="BE35" s="297">
        <f>+BA35+BC35</f>
        <v>0.60000000000000009</v>
      </c>
      <c r="BF35" s="168"/>
      <c r="BG35" s="357">
        <f>SUM(BG22:BG34)/$I35</f>
        <v>0.26250000000000001</v>
      </c>
      <c r="BH35" s="168"/>
      <c r="BI35" s="169">
        <f>SUM(BI22:BI34)/$I35</f>
        <v>0.13749999999999998</v>
      </c>
      <c r="BJ35" s="297">
        <f>+BG35+BI35</f>
        <v>0.4</v>
      </c>
      <c r="BK35" s="168"/>
      <c r="BL35" s="172">
        <f>BA35-AQ35</f>
        <v>-2.2499999999999909E-2</v>
      </c>
      <c r="BM35" s="172">
        <f>BC35-AS35</f>
        <v>-9.2499999999999971E-2</v>
      </c>
      <c r="BN35" s="172">
        <f>BG35-AV35</f>
        <v>4.0000000000000036E-2</v>
      </c>
      <c r="BO35" s="172">
        <f>BI35-AX35</f>
        <v>7.4999999999999983E-2</v>
      </c>
      <c r="BP35" s="172">
        <f>SUM(BL35)</f>
        <v>-2.2499999999999909E-2</v>
      </c>
      <c r="BQ35" s="172">
        <f>SUM(BL35,BM35)</f>
        <v>-0.11499999999999988</v>
      </c>
      <c r="BR35" s="172">
        <f>SUM(BL35:BN35)</f>
        <v>-7.4999999999999845E-2</v>
      </c>
      <c r="BS35" s="172">
        <f>AVERAGE(BS22:BS34)</f>
        <v>1</v>
      </c>
      <c r="BT35" s="168"/>
      <c r="BU35" s="168"/>
      <c r="BV35" s="168"/>
      <c r="BW35" s="168"/>
      <c r="BX35" s="168"/>
      <c r="BY35" s="168"/>
      <c r="BZ35" s="168"/>
      <c r="CA35" s="168"/>
      <c r="CB35" s="168"/>
      <c r="CC35" s="168"/>
      <c r="CD35" s="168"/>
    </row>
    <row r="36" spans="5:93" ht="60.75" customHeight="1" x14ac:dyDescent="0.2">
      <c r="E36" s="443"/>
      <c r="F36" s="443"/>
      <c r="G36" s="168" t="s">
        <v>28</v>
      </c>
      <c r="H36" s="274"/>
      <c r="I36" s="275"/>
      <c r="J36" s="275"/>
      <c r="K36" s="275"/>
      <c r="L36" s="275"/>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346"/>
      <c r="AZ36" s="274"/>
      <c r="BA36" s="274"/>
      <c r="BB36" s="274"/>
      <c r="BC36" s="274"/>
      <c r="BD36" s="274"/>
      <c r="BE36" s="274"/>
      <c r="BF36" s="274"/>
      <c r="BG36" s="274"/>
      <c r="BH36" s="274"/>
      <c r="BI36" s="274"/>
      <c r="BJ36" s="274"/>
      <c r="BK36" s="274"/>
      <c r="BL36" s="276"/>
      <c r="BM36" s="276"/>
      <c r="BN36" s="276"/>
      <c r="BO36" s="276"/>
      <c r="BP36" s="276"/>
      <c r="BQ36" s="276"/>
      <c r="BR36" s="276"/>
      <c r="BS36" s="276"/>
      <c r="BT36" s="274"/>
      <c r="BU36" s="274"/>
      <c r="BV36" s="274"/>
      <c r="BW36" s="274"/>
      <c r="BX36" s="274"/>
      <c r="BY36" s="274"/>
      <c r="BZ36" s="274"/>
      <c r="CA36" s="274"/>
      <c r="CB36" s="274"/>
      <c r="CC36" s="274"/>
      <c r="CD36" s="274"/>
    </row>
    <row r="37" spans="5:93" ht="6" customHeight="1" x14ac:dyDescent="0.35">
      <c r="AY37" s="344"/>
      <c r="BT37" s="159"/>
      <c r="BU37" s="160"/>
      <c r="BV37" s="160"/>
      <c r="BW37" s="160"/>
      <c r="BX37" s="160"/>
      <c r="BY37" s="160"/>
      <c r="BZ37" s="160"/>
      <c r="CA37" s="160"/>
      <c r="CB37" s="160"/>
      <c r="CC37" s="160"/>
      <c r="CD37" s="160"/>
      <c r="CF37" s="129"/>
      <c r="CO37" s="124"/>
    </row>
    <row r="38" spans="5:93" ht="41.25" customHeight="1" x14ac:dyDescent="0.2">
      <c r="E38" s="166" t="str">
        <f>+E21</f>
        <v>1. COLABORADORES - CLIENTES</v>
      </c>
      <c r="F38" s="167"/>
      <c r="G38" s="168"/>
      <c r="H38" s="168"/>
      <c r="I38" s="169"/>
      <c r="J38" s="169"/>
      <c r="K38" s="169"/>
      <c r="L38" s="169"/>
      <c r="M38" s="168"/>
      <c r="N38" s="168"/>
      <c r="O38" s="168"/>
      <c r="P38" s="168"/>
      <c r="Q38" s="168"/>
      <c r="R38" s="168"/>
      <c r="S38" s="168"/>
      <c r="T38" s="168" t="s">
        <v>138</v>
      </c>
      <c r="U38" s="168"/>
      <c r="V38" s="168"/>
      <c r="W38" s="168"/>
      <c r="X38" s="168"/>
      <c r="Y38" s="168"/>
      <c r="Z38" s="168"/>
      <c r="AA38" s="168"/>
      <c r="AB38" s="168"/>
      <c r="AC38" s="168"/>
      <c r="AD38" s="168"/>
      <c r="AE38" s="168"/>
      <c r="AF38" s="168"/>
      <c r="AG38" s="168"/>
      <c r="AH38" s="168"/>
      <c r="AI38" s="168"/>
      <c r="AJ38" s="168"/>
      <c r="AK38" s="168"/>
      <c r="AL38" s="168"/>
      <c r="AM38" s="168"/>
      <c r="AN38" s="168"/>
      <c r="AO38" s="168"/>
      <c r="AP38" s="170"/>
      <c r="AQ38" s="170"/>
      <c r="AR38" s="170"/>
      <c r="AS38" s="170"/>
      <c r="AT38" s="170"/>
      <c r="AU38" s="170"/>
      <c r="AV38" s="170"/>
      <c r="AW38" s="170"/>
      <c r="AX38" s="168"/>
      <c r="AY38" s="345"/>
      <c r="AZ38" s="171"/>
      <c r="BA38" s="171"/>
      <c r="BB38" s="171"/>
      <c r="BC38" s="171"/>
      <c r="BD38" s="171"/>
      <c r="BE38" s="171"/>
      <c r="BF38" s="171"/>
      <c r="BG38" s="171"/>
      <c r="BH38" s="171"/>
      <c r="BI38" s="171"/>
      <c r="BJ38" s="171"/>
      <c r="BK38" s="172"/>
      <c r="BL38" s="172"/>
      <c r="BM38" s="172"/>
      <c r="BN38" s="172"/>
      <c r="BO38" s="172"/>
      <c r="BP38" s="172"/>
      <c r="BQ38" s="172"/>
      <c r="BR38" s="172"/>
      <c r="BS38" s="173"/>
      <c r="BT38" s="164"/>
      <c r="BU38" s="165"/>
      <c r="BV38" s="165"/>
      <c r="BW38" s="165"/>
      <c r="BX38" s="165"/>
      <c r="BY38" s="165"/>
      <c r="BZ38" s="165"/>
      <c r="CA38" s="165"/>
      <c r="CB38" s="165"/>
      <c r="CC38" s="165"/>
      <c r="CD38" s="165"/>
      <c r="CF38" s="129"/>
      <c r="CO38" s="124"/>
    </row>
    <row r="39" spans="5:93" ht="60.75" customHeight="1" x14ac:dyDescent="0.2">
      <c r="E39" s="442" t="str">
        <f>+PEI!B27</f>
        <v>1.3</v>
      </c>
      <c r="F39" s="442" t="str">
        <f>+PEI!C27</f>
        <v>Reducir la huella de carbono operativa  de la Institución.</v>
      </c>
      <c r="G39" s="339" t="str">
        <f>+PEI!D27</f>
        <v>Implementar un sistema de digitalización de documentos, que permitan reducir considerablemente las compras de resmas papel.</v>
      </c>
      <c r="H39" s="174" t="s">
        <v>540</v>
      </c>
      <c r="I39" s="175">
        <v>1</v>
      </c>
      <c r="J39" s="175" t="s">
        <v>159</v>
      </c>
      <c r="K39" s="174" t="s">
        <v>260</v>
      </c>
      <c r="L39" s="174" t="s">
        <v>261</v>
      </c>
      <c r="M39" s="174" t="s">
        <v>371</v>
      </c>
      <c r="N39" s="188" t="str">
        <f>+PEI!J27</f>
        <v>80%</v>
      </c>
      <c r="O39" s="178">
        <v>45292</v>
      </c>
      <c r="P39" s="178">
        <v>45657</v>
      </c>
      <c r="Q39" s="177">
        <f t="shared" ref="Q39" si="80">IF(OR(O39="",P39=""),"",P39-O39)</f>
        <v>365</v>
      </c>
      <c r="R39" s="179">
        <f t="shared" ref="R39" ca="1" si="81">IF(OR(O39="",P39=""),"",P39-TODAY())</f>
        <v>-29</v>
      </c>
      <c r="S39" s="180"/>
      <c r="T39" s="181" t="str">
        <f t="shared" ref="T39" ca="1" si="82">IF(Q39="","",(IF(AND(R39&gt;0,BS39&lt;100%),"Pendiente",IF(AND(R39&gt;0,BS39=100%),"Finalizada",IF(AND(R39&lt;0,BS39=100%),"Finalizada","Pendiente")))))</f>
        <v>Finalizada</v>
      </c>
      <c r="U39" s="181" t="str">
        <f ca="1">IF((OR(O39="",P39="")),"",IF(T39="Finalizada","Finalizada",(P39-$B$2)))</f>
        <v>Finalizada</v>
      </c>
      <c r="V39" s="181" t="s">
        <v>636</v>
      </c>
      <c r="W39" s="181" t="s">
        <v>603</v>
      </c>
      <c r="X39" s="181" t="s">
        <v>637</v>
      </c>
      <c r="Y39" s="219">
        <f t="shared" ref="Y39" si="83">SUM(Z39:AB39)</f>
        <v>27160000</v>
      </c>
      <c r="Z39" s="219">
        <v>4160000</v>
      </c>
      <c r="AA39" s="219">
        <v>23000000</v>
      </c>
      <c r="AB39" s="219"/>
      <c r="AC39" s="219"/>
      <c r="AD39" s="219"/>
      <c r="AE39" s="219"/>
      <c r="AF39" s="219"/>
      <c r="AG39" s="290"/>
      <c r="AH39" s="287" t="e">
        <f t="shared" ref="AH39" si="84">+Y39/AG39</f>
        <v>#DIV/0!</v>
      </c>
      <c r="AI39" s="287"/>
      <c r="AJ39" s="287" t="e">
        <f t="shared" ref="AJ39" si="85">+AA39/AI39</f>
        <v>#DIV/0!</v>
      </c>
      <c r="AK39" s="287"/>
      <c r="AL39" s="287" t="e">
        <f t="shared" ref="AL39" si="86">+AG39/AK39</f>
        <v>#DIV/0!</v>
      </c>
      <c r="AM39" s="287"/>
      <c r="AN39" s="287" t="e">
        <f t="shared" ref="AN39" si="87">+AI39/AM39</f>
        <v>#DIV/0!</v>
      </c>
      <c r="AO39" s="287"/>
      <c r="AP39" s="175">
        <v>0.25</v>
      </c>
      <c r="AQ39" s="175">
        <f t="shared" ref="AQ39" si="88">AP39*I39</f>
        <v>0.25</v>
      </c>
      <c r="AR39" s="175">
        <v>0.25</v>
      </c>
      <c r="AS39" s="175">
        <f t="shared" ref="AS39" si="89">AR39*I39</f>
        <v>0.25</v>
      </c>
      <c r="AT39" s="175"/>
      <c r="AU39" s="175">
        <v>0.25</v>
      </c>
      <c r="AV39" s="175">
        <f t="shared" ref="AV39" si="90">AU39*I39</f>
        <v>0.25</v>
      </c>
      <c r="AW39" s="175">
        <v>0.25</v>
      </c>
      <c r="AX39" s="175">
        <f t="shared" ref="AX39" si="91">AW39*I39</f>
        <v>0.25</v>
      </c>
      <c r="AY39" s="342">
        <f t="shared" ref="AY39" si="92">SUM(AP39,AR39,AU39,AW39)</f>
        <v>1</v>
      </c>
      <c r="AZ39" s="182">
        <v>0.25</v>
      </c>
      <c r="BA39" s="183">
        <f t="shared" ref="BA39" si="93">AZ39*I39</f>
        <v>0.25</v>
      </c>
      <c r="BB39" s="182">
        <v>0.25</v>
      </c>
      <c r="BC39" s="183">
        <f t="shared" ref="BC39" si="94">BB39*I39</f>
        <v>0.25</v>
      </c>
      <c r="BD39" s="183"/>
      <c r="BE39" s="183"/>
      <c r="BF39" s="182">
        <v>0.25</v>
      </c>
      <c r="BG39" s="183">
        <f t="shared" ref="BG39" si="95">BF39*I39</f>
        <v>0.25</v>
      </c>
      <c r="BH39" s="182">
        <v>0.25</v>
      </c>
      <c r="BI39" s="183">
        <f t="shared" ref="BI39" si="96">BH39*I39</f>
        <v>0.25</v>
      </c>
      <c r="BJ39" s="183"/>
      <c r="BK39" s="184">
        <f t="shared" ref="BK39" si="97">AZ39-AP39</f>
        <v>0</v>
      </c>
      <c r="BL39" s="184">
        <f t="shared" ref="BL39" si="98">BB39-AR39</f>
        <v>0</v>
      </c>
      <c r="BM39" s="184">
        <f t="shared" ref="BM39" si="99">BF39-AU39</f>
        <v>0</v>
      </c>
      <c r="BN39" s="184">
        <f t="shared" ref="BN39" si="100">BH39-AW39</f>
        <v>0</v>
      </c>
      <c r="BO39" s="185">
        <f t="shared" ref="BO39" si="101">SUM(BK39)</f>
        <v>0</v>
      </c>
      <c r="BP39" s="185">
        <f t="shared" ref="BP39" si="102">SUM(BK39,BL39)</f>
        <v>0</v>
      </c>
      <c r="BQ39" s="185">
        <f t="shared" ref="BQ39" si="103">SUM(BK39:BM39)</f>
        <v>0</v>
      </c>
      <c r="BR39" s="185">
        <f t="shared" ref="BR39" si="104">SUM(BK39:BN39)</f>
        <v>0</v>
      </c>
      <c r="BS39" s="175">
        <f t="shared" ref="BS39" si="105">SUM(AZ39,BB39,BF39,BH39)</f>
        <v>1</v>
      </c>
      <c r="BT39" s="186" t="s">
        <v>262</v>
      </c>
      <c r="BU39" s="187" t="s">
        <v>652</v>
      </c>
      <c r="BV39" s="187" t="s">
        <v>703</v>
      </c>
      <c r="BW39" s="187" t="s">
        <v>774</v>
      </c>
      <c r="BX39" s="187"/>
      <c r="BY39" s="187" t="s">
        <v>846</v>
      </c>
      <c r="BZ39" s="187" t="s">
        <v>887</v>
      </c>
      <c r="CA39" s="187"/>
      <c r="CB39" s="187" t="s">
        <v>931</v>
      </c>
      <c r="CC39" s="187"/>
      <c r="CD39" s="187"/>
      <c r="CF39" s="129"/>
      <c r="CO39" s="124"/>
    </row>
    <row r="40" spans="5:93" ht="60.75" customHeight="1" x14ac:dyDescent="0.2">
      <c r="E40" s="443"/>
      <c r="F40" s="443"/>
      <c r="G40" s="168"/>
      <c r="H40" s="168"/>
      <c r="I40" s="169">
        <f>SUM(I39:I39)</f>
        <v>1</v>
      </c>
      <c r="J40" s="169"/>
      <c r="K40" s="169"/>
      <c r="L40" s="169"/>
      <c r="M40" s="168"/>
      <c r="N40" s="168"/>
      <c r="O40" s="168"/>
      <c r="P40" s="168"/>
      <c r="Q40" s="168"/>
      <c r="R40" s="168"/>
      <c r="S40" s="168"/>
      <c r="T40" s="168"/>
      <c r="U40" s="168" t="s">
        <v>139</v>
      </c>
      <c r="V40" s="168"/>
      <c r="W40" s="168"/>
      <c r="X40" s="168"/>
      <c r="Y40" s="238">
        <f>SUM(Y39:Y39)</f>
        <v>27160000</v>
      </c>
      <c r="Z40" s="238">
        <f>SUM(Z39:Z39)</f>
        <v>4160000</v>
      </c>
      <c r="AA40" s="238">
        <f>SUM(AA39:AA39)</f>
        <v>23000000</v>
      </c>
      <c r="AB40" s="238"/>
      <c r="AC40" s="238"/>
      <c r="AD40" s="238"/>
      <c r="AE40" s="238"/>
      <c r="AF40" s="238"/>
      <c r="AG40" s="291">
        <f>SUM(AG39)</f>
        <v>0</v>
      </c>
      <c r="AH40" s="168"/>
      <c r="AI40" s="291">
        <f>SUM(AI39)</f>
        <v>0</v>
      </c>
      <c r="AJ40" s="168"/>
      <c r="AK40" s="168"/>
      <c r="AL40" s="168"/>
      <c r="AM40" s="168"/>
      <c r="AN40" s="168"/>
      <c r="AO40" s="291">
        <f>SUM(AG40,AI40,AK40,AM40)</f>
        <v>0</v>
      </c>
      <c r="AP40" s="168"/>
      <c r="AQ40" s="170">
        <f>SUM(AQ39:AQ39)/$I40</f>
        <v>0.25</v>
      </c>
      <c r="AR40" s="170"/>
      <c r="AS40" s="170">
        <f>SUM(AS39:AS39)/$I40</f>
        <v>0.25</v>
      </c>
      <c r="AT40" s="297">
        <f>+AQ40+AS40</f>
        <v>0.5</v>
      </c>
      <c r="AU40" s="170"/>
      <c r="AV40" s="170">
        <f>SUM(AV39:AV39)/$I40</f>
        <v>0.25</v>
      </c>
      <c r="AW40" s="170"/>
      <c r="AX40" s="170">
        <f>SUM(AX39:AX39)/$I40</f>
        <v>0.25</v>
      </c>
      <c r="AY40" s="345">
        <f>+AV40+AX40</f>
        <v>0.5</v>
      </c>
      <c r="AZ40" s="168"/>
      <c r="BA40" s="170">
        <f>SUM(BA39:BA39)/$I40</f>
        <v>0.25</v>
      </c>
      <c r="BB40" s="168"/>
      <c r="BC40" s="171">
        <f>SUM(BC39:BC39)/$I40</f>
        <v>0.25</v>
      </c>
      <c r="BD40" s="171"/>
      <c r="BE40" s="297">
        <f>+BA40+BC40</f>
        <v>0.5</v>
      </c>
      <c r="BF40" s="168"/>
      <c r="BG40" s="171">
        <f>SUM(BG39:BG39)/$I40</f>
        <v>0.25</v>
      </c>
      <c r="BH40" s="168"/>
      <c r="BI40" s="169">
        <f>SUM(BI39:BI39)/$I40</f>
        <v>0.25</v>
      </c>
      <c r="BJ40" s="297">
        <f>+BG40+BI40</f>
        <v>0.5</v>
      </c>
      <c r="BK40" s="168"/>
      <c r="BL40" s="172">
        <f>BA40-AQ40</f>
        <v>0</v>
      </c>
      <c r="BM40" s="172">
        <f>BC40-AS40</f>
        <v>0</v>
      </c>
      <c r="BN40" s="172">
        <f>BG40-AV40</f>
        <v>0</v>
      </c>
      <c r="BO40" s="172">
        <f>BI40-AX40</f>
        <v>0</v>
      </c>
      <c r="BP40" s="172">
        <f>SUM(BL40)</f>
        <v>0</v>
      </c>
      <c r="BQ40" s="172">
        <f>SUM(BL40,BM40)</f>
        <v>0</v>
      </c>
      <c r="BR40" s="172">
        <f>SUM(BL40:BN40)</f>
        <v>0</v>
      </c>
      <c r="BS40" s="172">
        <f>SUM(BL40:BO40)</f>
        <v>0</v>
      </c>
      <c r="BT40" s="168"/>
      <c r="BU40" s="168"/>
      <c r="BV40" s="168"/>
      <c r="BW40" s="168"/>
      <c r="BX40" s="168"/>
      <c r="BY40" s="168"/>
      <c r="BZ40" s="168"/>
      <c r="CA40" s="168"/>
      <c r="CB40" s="168"/>
      <c r="CC40" s="168"/>
      <c r="CD40" s="168"/>
    </row>
    <row r="41" spans="5:93" ht="41.25" customHeight="1" x14ac:dyDescent="0.2">
      <c r="E41" s="166" t="str">
        <f>+E38</f>
        <v>1. COLABORADORES - CLIENTES</v>
      </c>
      <c r="F41" s="167"/>
      <c r="G41" s="168"/>
      <c r="H41" s="168"/>
      <c r="I41" s="169"/>
      <c r="J41" s="169"/>
      <c r="K41" s="169"/>
      <c r="L41" s="169"/>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70"/>
      <c r="AQ41" s="170"/>
      <c r="AR41" s="170"/>
      <c r="AS41" s="170"/>
      <c r="AT41" s="170"/>
      <c r="AU41" s="170"/>
      <c r="AV41" s="170"/>
      <c r="AW41" s="170"/>
      <c r="AX41" s="168"/>
      <c r="AY41" s="345"/>
      <c r="AZ41" s="171"/>
      <c r="BA41" s="171"/>
      <c r="BB41" s="171"/>
      <c r="BC41" s="171"/>
      <c r="BD41" s="171"/>
      <c r="BE41" s="171"/>
      <c r="BF41" s="171"/>
      <c r="BG41" s="171"/>
      <c r="BH41" s="171"/>
      <c r="BI41" s="171"/>
      <c r="BJ41" s="171"/>
      <c r="BK41" s="172"/>
      <c r="BL41" s="172"/>
      <c r="BM41" s="172"/>
      <c r="BN41" s="172"/>
      <c r="BO41" s="172"/>
      <c r="BP41" s="172"/>
      <c r="BQ41" s="172"/>
      <c r="BR41" s="172"/>
      <c r="BS41" s="173"/>
      <c r="BT41" s="164"/>
      <c r="BU41" s="165"/>
      <c r="BV41" s="165"/>
      <c r="BW41" s="165"/>
      <c r="BX41" s="165"/>
      <c r="BY41" s="165"/>
      <c r="BZ41" s="165"/>
      <c r="CA41" s="165"/>
      <c r="CB41" s="165"/>
      <c r="CC41" s="165"/>
      <c r="CD41" s="165"/>
      <c r="CF41" s="129"/>
      <c r="CO41" s="124"/>
    </row>
    <row r="42" spans="5:93" ht="101.25" customHeight="1" x14ac:dyDescent="0.2">
      <c r="E42" s="442" t="s">
        <v>166</v>
      </c>
      <c r="F42" s="442"/>
      <c r="G42" s="442" t="s">
        <v>708</v>
      </c>
      <c r="H42" s="174" t="s">
        <v>864</v>
      </c>
      <c r="I42" s="175">
        <v>0.15</v>
      </c>
      <c r="J42" s="175"/>
      <c r="K42" s="175" t="s">
        <v>265</v>
      </c>
      <c r="L42" s="175" t="s">
        <v>263</v>
      </c>
      <c r="M42" s="175" t="s">
        <v>266</v>
      </c>
      <c r="N42" s="175">
        <v>1</v>
      </c>
      <c r="O42" s="178">
        <v>45292</v>
      </c>
      <c r="P42" s="178">
        <v>45657</v>
      </c>
      <c r="Q42" s="177">
        <f t="shared" ref="Q42:Q46" si="106">IF(OR(O42="",P42=""),"",P42-O42)</f>
        <v>365</v>
      </c>
      <c r="R42" s="179">
        <f t="shared" ref="R42:R46" ca="1" si="107">IF(OR(O42="",P42=""),"",P42-TODAY())</f>
        <v>-29</v>
      </c>
      <c r="S42" s="180"/>
      <c r="T42" s="181" t="str">
        <f t="shared" ref="T42:T46" ca="1" si="108">IF(Q42="","",(IF(AND(R42&gt;0,BS42&lt;100%),"Pendiente",IF(AND(R42&gt;0,BS42=100%),"Finalizada",IF(AND(R42&lt;0,BS42=100%),"Finalizada","Pendiente")))))</f>
        <v>Finalizada</v>
      </c>
      <c r="U42" s="181" t="str">
        <f ca="1">IF((OR(O42="",P42="")),"",IF(T42="Finalizada","Finalizada",(P42-$B$2)))</f>
        <v>Finalizada</v>
      </c>
      <c r="V42" s="181" t="s">
        <v>446</v>
      </c>
      <c r="W42" s="181" t="s">
        <v>447</v>
      </c>
      <c r="X42" s="181" t="s">
        <v>448</v>
      </c>
      <c r="Y42" s="219">
        <f>SUM(Z42:AB42)</f>
        <v>6000000</v>
      </c>
      <c r="Z42" s="219">
        <v>6000000</v>
      </c>
      <c r="AA42" s="219">
        <v>0</v>
      </c>
      <c r="AB42" s="219"/>
      <c r="AC42" s="219"/>
      <c r="AD42" s="219"/>
      <c r="AE42" s="219"/>
      <c r="AF42" s="219"/>
      <c r="AG42" s="290">
        <v>0</v>
      </c>
      <c r="AH42" s="287">
        <f t="shared" ref="AH42:AH43" si="109">+AG42/Y42</f>
        <v>0</v>
      </c>
      <c r="AI42" s="287">
        <v>0</v>
      </c>
      <c r="AJ42" s="287" t="e">
        <f t="shared" ref="AJ42:AJ46" si="110">+AA42/AI42</f>
        <v>#DIV/0!</v>
      </c>
      <c r="AK42" s="287"/>
      <c r="AL42" s="287" t="e">
        <f t="shared" ref="AL42:AL46" si="111">+AG42/AK42</f>
        <v>#DIV/0!</v>
      </c>
      <c r="AM42" s="287">
        <v>0</v>
      </c>
      <c r="AN42" s="287" t="e">
        <f t="shared" ref="AN42:AN46" si="112">+AI42/AM42</f>
        <v>#DIV/0!</v>
      </c>
      <c r="AO42" s="287"/>
      <c r="AP42" s="175">
        <v>0.25</v>
      </c>
      <c r="AQ42" s="175">
        <f t="shared" ref="AQ42:AQ46" si="113">AP42*I42</f>
        <v>3.7499999999999999E-2</v>
      </c>
      <c r="AR42" s="175">
        <v>0.25</v>
      </c>
      <c r="AS42" s="175">
        <f t="shared" ref="AS42:AS46" si="114">AR42*I42</f>
        <v>3.7499999999999999E-2</v>
      </c>
      <c r="AT42" s="175"/>
      <c r="AU42" s="175">
        <v>0.25</v>
      </c>
      <c r="AV42" s="175">
        <f t="shared" ref="AV42:AV46" si="115">AU42*I42</f>
        <v>3.7499999999999999E-2</v>
      </c>
      <c r="AW42" s="175">
        <v>0.25</v>
      </c>
      <c r="AX42" s="175">
        <f t="shared" ref="AX42:AX46" si="116">AW42*I42</f>
        <v>3.7499999999999999E-2</v>
      </c>
      <c r="AY42" s="342">
        <f t="shared" ref="AY42:AY46" si="117">SUM(AP42,AR42,AU42,AW42)</f>
        <v>1</v>
      </c>
      <c r="AZ42" s="182">
        <v>0.25</v>
      </c>
      <c r="BA42" s="183">
        <f t="shared" ref="BA42:BA46" si="118">AZ42*I42</f>
        <v>3.7499999999999999E-2</v>
      </c>
      <c r="BB42" s="182">
        <v>0.25</v>
      </c>
      <c r="BC42" s="183">
        <f t="shared" ref="BC42:BC46" si="119">BB42*I42</f>
        <v>3.7499999999999999E-2</v>
      </c>
      <c r="BD42" s="183"/>
      <c r="BE42" s="183"/>
      <c r="BF42" s="182">
        <v>0.25</v>
      </c>
      <c r="BG42" s="183">
        <f t="shared" ref="BG42:BG46" si="120">BF42*I42</f>
        <v>3.7499999999999999E-2</v>
      </c>
      <c r="BH42" s="182">
        <v>0.25</v>
      </c>
      <c r="BI42" s="183">
        <f t="shared" ref="BI42:BI46" si="121">BH42*I42</f>
        <v>3.7499999999999999E-2</v>
      </c>
      <c r="BJ42" s="183"/>
      <c r="BK42" s="184">
        <f t="shared" ref="BK42:BK46" si="122">AZ42-AP42</f>
        <v>0</v>
      </c>
      <c r="BL42" s="184">
        <f t="shared" ref="BL42:BL46" si="123">BB42-AR42</f>
        <v>0</v>
      </c>
      <c r="BM42" s="184">
        <f t="shared" ref="BM42:BM46" si="124">BF42-AU42</f>
        <v>0</v>
      </c>
      <c r="BN42" s="184">
        <f t="shared" ref="BN42:BN46" si="125">BH42-AW42</f>
        <v>0</v>
      </c>
      <c r="BO42" s="185">
        <f t="shared" ref="BO42:BO46" si="126">SUM(BK42)</f>
        <v>0</v>
      </c>
      <c r="BP42" s="185">
        <f t="shared" ref="BP42:BP46" si="127">SUM(BK42,BL42)</f>
        <v>0</v>
      </c>
      <c r="BQ42" s="185">
        <f t="shared" ref="BQ42:BQ46" si="128">SUM(BK42:BM42)</f>
        <v>0</v>
      </c>
      <c r="BR42" s="185">
        <f t="shared" ref="BR42:BR46" si="129">SUM(BK42:BN42)</f>
        <v>0</v>
      </c>
      <c r="BS42" s="175">
        <f t="shared" ref="BS42:BS46" si="130">SUM(AZ42,BB42,BF42,BH42)</f>
        <v>1</v>
      </c>
      <c r="BT42" s="186" t="s">
        <v>269</v>
      </c>
      <c r="BU42" s="187" t="s">
        <v>653</v>
      </c>
      <c r="BV42" s="187"/>
      <c r="BW42" s="187" t="s">
        <v>653</v>
      </c>
      <c r="BX42" s="187"/>
      <c r="BY42" s="187" t="s">
        <v>847</v>
      </c>
      <c r="BZ42" s="187" t="s">
        <v>653</v>
      </c>
      <c r="CA42" s="187"/>
      <c r="CB42" s="187" t="s">
        <v>653</v>
      </c>
      <c r="CC42" s="187"/>
      <c r="CD42" s="187"/>
      <c r="CF42" s="129"/>
      <c r="CO42" s="124"/>
    </row>
    <row r="43" spans="5:93" ht="85.5" customHeight="1" x14ac:dyDescent="0.2">
      <c r="E43" s="443"/>
      <c r="F43" s="443"/>
      <c r="G43" s="443"/>
      <c r="H43" s="174" t="s">
        <v>865</v>
      </c>
      <c r="I43" s="175">
        <v>0.15</v>
      </c>
      <c r="J43" s="175"/>
      <c r="K43" s="175" t="s">
        <v>268</v>
      </c>
      <c r="L43" s="175" t="s">
        <v>264</v>
      </c>
      <c r="M43" s="175" t="s">
        <v>267</v>
      </c>
      <c r="N43" s="175">
        <v>1</v>
      </c>
      <c r="O43" s="178">
        <v>45292</v>
      </c>
      <c r="P43" s="178">
        <v>45657</v>
      </c>
      <c r="Q43" s="177">
        <f t="shared" si="106"/>
        <v>365</v>
      </c>
      <c r="R43" s="179">
        <f t="shared" ca="1" si="107"/>
        <v>-29</v>
      </c>
      <c r="S43" s="180"/>
      <c r="T43" s="181" t="str">
        <f t="shared" ca="1" si="108"/>
        <v>Finalizada</v>
      </c>
      <c r="U43" s="181" t="str">
        <f t="shared" ref="U43:U46" ca="1" si="131">IF((OR(O43="",P43="")),"",IF(T43="Finalizada","Finalizada",(P43-$B$2)))</f>
        <v>Finalizada</v>
      </c>
      <c r="V43" s="181" t="s">
        <v>446</v>
      </c>
      <c r="W43" s="181" t="s">
        <v>447</v>
      </c>
      <c r="X43" s="181" t="s">
        <v>448</v>
      </c>
      <c r="Y43" s="219">
        <f t="shared" ref="Y43:Y45" si="132">SUM(Z43:AB43)</f>
        <v>6000000</v>
      </c>
      <c r="Z43" s="219">
        <v>6000000</v>
      </c>
      <c r="AA43" s="219">
        <v>0</v>
      </c>
      <c r="AB43" s="219"/>
      <c r="AC43" s="219"/>
      <c r="AD43" s="219"/>
      <c r="AE43" s="219"/>
      <c r="AF43" s="219"/>
      <c r="AG43" s="290">
        <v>0</v>
      </c>
      <c r="AH43" s="287">
        <f t="shared" si="109"/>
        <v>0</v>
      </c>
      <c r="AI43" s="287">
        <v>0</v>
      </c>
      <c r="AJ43" s="287" t="e">
        <f t="shared" si="110"/>
        <v>#DIV/0!</v>
      </c>
      <c r="AK43" s="287"/>
      <c r="AL43" s="287" t="e">
        <f t="shared" si="111"/>
        <v>#DIV/0!</v>
      </c>
      <c r="AM43" s="287">
        <v>3000000</v>
      </c>
      <c r="AN43" s="287">
        <f t="shared" si="112"/>
        <v>0</v>
      </c>
      <c r="AO43" s="287"/>
      <c r="AP43" s="175">
        <v>0.25</v>
      </c>
      <c r="AQ43" s="175">
        <f t="shared" si="113"/>
        <v>3.7499999999999999E-2</v>
      </c>
      <c r="AR43" s="175">
        <v>0.25</v>
      </c>
      <c r="AS43" s="175">
        <f t="shared" si="114"/>
        <v>3.7499999999999999E-2</v>
      </c>
      <c r="AT43" s="175"/>
      <c r="AU43" s="175">
        <v>0.25</v>
      </c>
      <c r="AV43" s="175">
        <f t="shared" si="115"/>
        <v>3.7499999999999999E-2</v>
      </c>
      <c r="AW43" s="175">
        <v>0.25</v>
      </c>
      <c r="AX43" s="175">
        <f t="shared" si="116"/>
        <v>3.7499999999999999E-2</v>
      </c>
      <c r="AY43" s="342">
        <f t="shared" si="117"/>
        <v>1</v>
      </c>
      <c r="AZ43" s="182">
        <v>0.25</v>
      </c>
      <c r="BA43" s="183">
        <f t="shared" si="118"/>
        <v>3.7499999999999999E-2</v>
      </c>
      <c r="BB43" s="182">
        <v>0.25</v>
      </c>
      <c r="BC43" s="183">
        <f t="shared" si="119"/>
        <v>3.7499999999999999E-2</v>
      </c>
      <c r="BD43" s="183"/>
      <c r="BE43" s="183"/>
      <c r="BF43" s="182">
        <v>0.25</v>
      </c>
      <c r="BG43" s="183">
        <f t="shared" si="120"/>
        <v>3.7499999999999999E-2</v>
      </c>
      <c r="BH43" s="182">
        <v>0.25</v>
      </c>
      <c r="BI43" s="183">
        <f t="shared" si="121"/>
        <v>3.7499999999999999E-2</v>
      </c>
      <c r="BJ43" s="183"/>
      <c r="BK43" s="184">
        <f t="shared" si="122"/>
        <v>0</v>
      </c>
      <c r="BL43" s="184">
        <f t="shared" si="123"/>
        <v>0</v>
      </c>
      <c r="BM43" s="184">
        <f t="shared" si="124"/>
        <v>0</v>
      </c>
      <c r="BN43" s="184">
        <f t="shared" si="125"/>
        <v>0</v>
      </c>
      <c r="BO43" s="185">
        <f t="shared" si="126"/>
        <v>0</v>
      </c>
      <c r="BP43" s="185">
        <f t="shared" si="127"/>
        <v>0</v>
      </c>
      <c r="BQ43" s="185">
        <f t="shared" si="128"/>
        <v>0</v>
      </c>
      <c r="BR43" s="185">
        <f t="shared" si="129"/>
        <v>0</v>
      </c>
      <c r="BS43" s="175">
        <f t="shared" si="130"/>
        <v>1</v>
      </c>
      <c r="BT43" s="186" t="s">
        <v>269</v>
      </c>
      <c r="BU43" s="187" t="s">
        <v>654</v>
      </c>
      <c r="BV43" s="187"/>
      <c r="BW43" s="187" t="s">
        <v>654</v>
      </c>
      <c r="BX43" s="187"/>
      <c r="BY43" s="187" t="s">
        <v>847</v>
      </c>
      <c r="BZ43" s="187" t="s">
        <v>654</v>
      </c>
      <c r="CA43" s="187"/>
      <c r="CB43" s="187" t="s">
        <v>654</v>
      </c>
      <c r="CC43" s="187"/>
      <c r="CD43" s="187"/>
      <c r="CF43" s="129"/>
      <c r="CO43" s="124"/>
    </row>
    <row r="44" spans="5:93" ht="60.75" customHeight="1" x14ac:dyDescent="0.2">
      <c r="E44" s="443"/>
      <c r="F44" s="443"/>
      <c r="G44" s="443"/>
      <c r="H44" s="174" t="s">
        <v>866</v>
      </c>
      <c r="I44" s="175">
        <v>0.15</v>
      </c>
      <c r="J44" s="175"/>
      <c r="K44" s="175" t="s">
        <v>270</v>
      </c>
      <c r="L44" s="175" t="s">
        <v>264</v>
      </c>
      <c r="M44" s="174" t="s">
        <v>372</v>
      </c>
      <c r="N44" s="175">
        <v>1</v>
      </c>
      <c r="O44" s="178">
        <v>45292</v>
      </c>
      <c r="P44" s="178">
        <v>45657</v>
      </c>
      <c r="Q44" s="177">
        <f t="shared" si="106"/>
        <v>365</v>
      </c>
      <c r="R44" s="179">
        <f t="shared" ca="1" si="107"/>
        <v>-29</v>
      </c>
      <c r="S44" s="180"/>
      <c r="T44" s="181" t="str">
        <f t="shared" ca="1" si="108"/>
        <v>Finalizada</v>
      </c>
      <c r="U44" s="181" t="str">
        <f t="shared" ca="1" si="131"/>
        <v>Finalizada</v>
      </c>
      <c r="V44" s="181" t="s">
        <v>446</v>
      </c>
      <c r="W44" s="181" t="s">
        <v>449</v>
      </c>
      <c r="X44" s="181" t="s">
        <v>450</v>
      </c>
      <c r="Y44" s="219">
        <f t="shared" si="132"/>
        <v>23868600</v>
      </c>
      <c r="Z44" s="219">
        <v>23868600</v>
      </c>
      <c r="AA44" s="219">
        <v>0</v>
      </c>
      <c r="AB44" s="219"/>
      <c r="AC44" s="219"/>
      <c r="AD44" s="219"/>
      <c r="AE44" s="219"/>
      <c r="AF44" s="219"/>
      <c r="AG44" s="290">
        <v>5500657.7800000003</v>
      </c>
      <c r="AH44" s="288">
        <f>+AG44/Y44</f>
        <v>0.23045581977996196</v>
      </c>
      <c r="AI44" s="287">
        <v>5500657.7800000003</v>
      </c>
      <c r="AJ44" s="287">
        <f t="shared" si="110"/>
        <v>0</v>
      </c>
      <c r="AK44" s="287">
        <v>5967150</v>
      </c>
      <c r="AL44" s="287">
        <f t="shared" si="111"/>
        <v>0.92182327911984785</v>
      </c>
      <c r="AM44" s="287">
        <v>6900134.4399999976</v>
      </c>
      <c r="AN44" s="287">
        <f t="shared" si="112"/>
        <v>0.7971812473845078</v>
      </c>
      <c r="AO44" s="287"/>
      <c r="AP44" s="175">
        <v>0.25</v>
      </c>
      <c r="AQ44" s="175">
        <f t="shared" si="113"/>
        <v>3.7499999999999999E-2</v>
      </c>
      <c r="AR44" s="175">
        <v>0.25</v>
      </c>
      <c r="AS44" s="175">
        <f t="shared" si="114"/>
        <v>3.7499999999999999E-2</v>
      </c>
      <c r="AT44" s="175"/>
      <c r="AU44" s="175">
        <v>0.25</v>
      </c>
      <c r="AV44" s="175">
        <f t="shared" si="115"/>
        <v>3.7499999999999999E-2</v>
      </c>
      <c r="AW44" s="175">
        <v>0.25</v>
      </c>
      <c r="AX44" s="175">
        <f t="shared" si="116"/>
        <v>3.7499999999999999E-2</v>
      </c>
      <c r="AY44" s="342">
        <f t="shared" si="117"/>
        <v>1</v>
      </c>
      <c r="AZ44" s="182">
        <v>0.25</v>
      </c>
      <c r="BA44" s="183">
        <f t="shared" si="118"/>
        <v>3.7499999999999999E-2</v>
      </c>
      <c r="BB44" s="182">
        <v>0.25</v>
      </c>
      <c r="BC44" s="183">
        <f t="shared" si="119"/>
        <v>3.7499999999999999E-2</v>
      </c>
      <c r="BD44" s="183"/>
      <c r="BE44" s="183"/>
      <c r="BF44" s="182">
        <v>0.25</v>
      </c>
      <c r="BG44" s="183">
        <f t="shared" si="120"/>
        <v>3.7499999999999999E-2</v>
      </c>
      <c r="BH44" s="182">
        <v>0.25</v>
      </c>
      <c r="BI44" s="183">
        <f t="shared" si="121"/>
        <v>3.7499999999999999E-2</v>
      </c>
      <c r="BJ44" s="183"/>
      <c r="BK44" s="184">
        <f t="shared" si="122"/>
        <v>0</v>
      </c>
      <c r="BL44" s="184">
        <f t="shared" si="123"/>
        <v>0</v>
      </c>
      <c r="BM44" s="184">
        <f t="shared" si="124"/>
        <v>0</v>
      </c>
      <c r="BN44" s="184">
        <f t="shared" si="125"/>
        <v>0</v>
      </c>
      <c r="BO44" s="185">
        <f t="shared" si="126"/>
        <v>0</v>
      </c>
      <c r="BP44" s="185">
        <f t="shared" si="127"/>
        <v>0</v>
      </c>
      <c r="BQ44" s="185">
        <f t="shared" si="128"/>
        <v>0</v>
      </c>
      <c r="BR44" s="185">
        <f t="shared" si="129"/>
        <v>0</v>
      </c>
      <c r="BS44" s="175">
        <f t="shared" si="130"/>
        <v>1</v>
      </c>
      <c r="BT44" s="186" t="s">
        <v>373</v>
      </c>
      <c r="BU44" s="187" t="s">
        <v>655</v>
      </c>
      <c r="BV44" s="187"/>
      <c r="BW44" s="187" t="s">
        <v>655</v>
      </c>
      <c r="BX44" s="187"/>
      <c r="BY44" s="187" t="s">
        <v>847</v>
      </c>
      <c r="BZ44" s="187" t="s">
        <v>655</v>
      </c>
      <c r="CA44" s="187"/>
      <c r="CB44" s="187" t="s">
        <v>655</v>
      </c>
      <c r="CC44" s="187"/>
      <c r="CD44" s="187"/>
      <c r="CF44" s="129"/>
      <c r="CO44" s="124"/>
    </row>
    <row r="45" spans="5:93" ht="60.75" customHeight="1" x14ac:dyDescent="0.2">
      <c r="E45" s="443"/>
      <c r="F45" s="443"/>
      <c r="G45" s="443"/>
      <c r="H45" s="174" t="s">
        <v>867</v>
      </c>
      <c r="I45" s="175">
        <v>0.2</v>
      </c>
      <c r="J45" s="175"/>
      <c r="K45" s="175" t="s">
        <v>271</v>
      </c>
      <c r="L45" s="175" t="s">
        <v>272</v>
      </c>
      <c r="M45" s="174" t="s">
        <v>273</v>
      </c>
      <c r="N45" s="175">
        <v>1</v>
      </c>
      <c r="O45" s="178">
        <v>45292</v>
      </c>
      <c r="P45" s="178">
        <v>45473</v>
      </c>
      <c r="Q45" s="177">
        <f t="shared" si="106"/>
        <v>181</v>
      </c>
      <c r="R45" s="179">
        <f t="shared" ca="1" si="107"/>
        <v>-213</v>
      </c>
      <c r="S45" s="180"/>
      <c r="T45" s="181" t="str">
        <f t="shared" ca="1" si="108"/>
        <v>Finalizada</v>
      </c>
      <c r="U45" s="181" t="str">
        <f t="shared" ca="1" si="131"/>
        <v>Finalizada</v>
      </c>
      <c r="V45" s="181" t="s">
        <v>326</v>
      </c>
      <c r="W45" s="181" t="s">
        <v>326</v>
      </c>
      <c r="X45" s="181" t="s">
        <v>326</v>
      </c>
      <c r="Y45" s="219">
        <f t="shared" si="132"/>
        <v>0</v>
      </c>
      <c r="Z45" s="219">
        <v>0</v>
      </c>
      <c r="AA45" s="219">
        <v>0</v>
      </c>
      <c r="AB45" s="219"/>
      <c r="AC45" s="219"/>
      <c r="AD45" s="219"/>
      <c r="AE45" s="219"/>
      <c r="AF45" s="219"/>
      <c r="AG45" s="290">
        <v>0</v>
      </c>
      <c r="AH45" s="287" t="e">
        <f t="shared" ref="AH45" si="133">+Y45/AG45</f>
        <v>#DIV/0!</v>
      </c>
      <c r="AI45" s="287">
        <v>0</v>
      </c>
      <c r="AJ45" s="287" t="e">
        <f t="shared" si="110"/>
        <v>#DIV/0!</v>
      </c>
      <c r="AK45" s="287"/>
      <c r="AL45" s="287" t="e">
        <f t="shared" si="111"/>
        <v>#DIV/0!</v>
      </c>
      <c r="AM45" s="287"/>
      <c r="AN45" s="287" t="e">
        <f t="shared" si="112"/>
        <v>#DIV/0!</v>
      </c>
      <c r="AO45" s="287"/>
      <c r="AP45" s="175">
        <v>0.5</v>
      </c>
      <c r="AQ45" s="175">
        <f t="shared" si="113"/>
        <v>0.1</v>
      </c>
      <c r="AR45" s="175">
        <v>0.5</v>
      </c>
      <c r="AS45" s="175">
        <f t="shared" si="114"/>
        <v>0.1</v>
      </c>
      <c r="AT45" s="175"/>
      <c r="AU45" s="175">
        <f>+PEI!M37</f>
        <v>0</v>
      </c>
      <c r="AV45" s="175">
        <f t="shared" si="115"/>
        <v>0</v>
      </c>
      <c r="AW45" s="175">
        <f>+PEI!N37</f>
        <v>0</v>
      </c>
      <c r="AX45" s="175">
        <f t="shared" si="116"/>
        <v>0</v>
      </c>
      <c r="AY45" s="342">
        <f t="shared" si="117"/>
        <v>1</v>
      </c>
      <c r="AZ45" s="182">
        <v>0.2</v>
      </c>
      <c r="BA45" s="183">
        <f t="shared" si="118"/>
        <v>4.0000000000000008E-2</v>
      </c>
      <c r="BB45" s="182">
        <v>0.2</v>
      </c>
      <c r="BC45" s="183">
        <f t="shared" si="119"/>
        <v>4.0000000000000008E-2</v>
      </c>
      <c r="BD45" s="183"/>
      <c r="BE45" s="183"/>
      <c r="BF45" s="182">
        <v>0.3</v>
      </c>
      <c r="BG45" s="183">
        <f t="shared" si="120"/>
        <v>0.06</v>
      </c>
      <c r="BH45" s="182">
        <v>0.3</v>
      </c>
      <c r="BI45" s="183">
        <f t="shared" si="121"/>
        <v>0.06</v>
      </c>
      <c r="BJ45" s="183"/>
      <c r="BK45" s="184">
        <f t="shared" si="122"/>
        <v>-0.3</v>
      </c>
      <c r="BL45" s="184">
        <f t="shared" si="123"/>
        <v>-0.3</v>
      </c>
      <c r="BM45" s="184">
        <f t="shared" si="124"/>
        <v>0.3</v>
      </c>
      <c r="BN45" s="184">
        <f t="shared" si="125"/>
        <v>0.3</v>
      </c>
      <c r="BO45" s="185">
        <f t="shared" si="126"/>
        <v>-0.3</v>
      </c>
      <c r="BP45" s="185">
        <f t="shared" si="127"/>
        <v>-0.6</v>
      </c>
      <c r="BQ45" s="185">
        <f t="shared" si="128"/>
        <v>-0.3</v>
      </c>
      <c r="BR45" s="185">
        <f t="shared" si="129"/>
        <v>0</v>
      </c>
      <c r="BS45" s="175">
        <f t="shared" si="130"/>
        <v>1</v>
      </c>
      <c r="BT45" s="186" t="s">
        <v>274</v>
      </c>
      <c r="BU45" s="187" t="s">
        <v>656</v>
      </c>
      <c r="BV45" s="187"/>
      <c r="BW45" s="187" t="s">
        <v>656</v>
      </c>
      <c r="BX45" s="187"/>
      <c r="BY45" s="187" t="s">
        <v>847</v>
      </c>
      <c r="BZ45" s="187" t="s">
        <v>656</v>
      </c>
      <c r="CA45" s="187"/>
      <c r="CB45" s="187" t="s">
        <v>656</v>
      </c>
      <c r="CC45" s="187"/>
      <c r="CD45" s="187"/>
      <c r="CF45" s="129"/>
      <c r="CO45" s="124"/>
    </row>
    <row r="46" spans="5:93" ht="60.75" customHeight="1" x14ac:dyDescent="0.2">
      <c r="E46" s="443"/>
      <c r="F46" s="443"/>
      <c r="G46" s="443"/>
      <c r="H46" s="174" t="s">
        <v>868</v>
      </c>
      <c r="I46" s="175">
        <v>0.35</v>
      </c>
      <c r="J46" s="175"/>
      <c r="K46" s="175" t="s">
        <v>275</v>
      </c>
      <c r="L46" s="175" t="s">
        <v>276</v>
      </c>
      <c r="M46" s="176" t="s">
        <v>277</v>
      </c>
      <c r="N46" s="175">
        <v>1</v>
      </c>
      <c r="O46" s="178">
        <v>45292</v>
      </c>
      <c r="P46" s="178">
        <v>45657</v>
      </c>
      <c r="Q46" s="177">
        <f t="shared" si="106"/>
        <v>365</v>
      </c>
      <c r="R46" s="179">
        <f t="shared" ca="1" si="107"/>
        <v>-29</v>
      </c>
      <c r="S46" s="180"/>
      <c r="T46" s="181" t="str">
        <f t="shared" ca="1" si="108"/>
        <v>Finalizada</v>
      </c>
      <c r="U46" s="181" t="str">
        <f t="shared" ca="1" si="131"/>
        <v>Finalizada</v>
      </c>
      <c r="V46" s="181" t="s">
        <v>326</v>
      </c>
      <c r="W46" s="181" t="s">
        <v>326</v>
      </c>
      <c r="X46" s="181" t="s">
        <v>326</v>
      </c>
      <c r="Y46" s="219">
        <f>SUM(Z46:AC46)</f>
        <v>0</v>
      </c>
      <c r="Z46" s="219">
        <v>0</v>
      </c>
      <c r="AA46" s="219">
        <v>0</v>
      </c>
      <c r="AB46" s="219"/>
      <c r="AC46" s="219"/>
      <c r="AD46" s="219"/>
      <c r="AE46" s="219"/>
      <c r="AF46" s="219"/>
      <c r="AG46" s="290">
        <v>0</v>
      </c>
      <c r="AH46" s="287" t="e">
        <f t="shared" ref="AH46" si="134">+AG46/Y46</f>
        <v>#DIV/0!</v>
      </c>
      <c r="AI46" s="287">
        <v>0</v>
      </c>
      <c r="AJ46" s="287" t="e">
        <f t="shared" si="110"/>
        <v>#DIV/0!</v>
      </c>
      <c r="AK46" s="287"/>
      <c r="AL46" s="287" t="e">
        <f t="shared" si="111"/>
        <v>#DIV/0!</v>
      </c>
      <c r="AM46" s="287"/>
      <c r="AN46" s="287" t="e">
        <f t="shared" si="112"/>
        <v>#DIV/0!</v>
      </c>
      <c r="AO46" s="287"/>
      <c r="AP46" s="175">
        <v>0.25</v>
      </c>
      <c r="AQ46" s="175">
        <f t="shared" si="113"/>
        <v>8.7499999999999994E-2</v>
      </c>
      <c r="AR46" s="175">
        <v>0.25</v>
      </c>
      <c r="AS46" s="175">
        <f t="shared" si="114"/>
        <v>8.7499999999999994E-2</v>
      </c>
      <c r="AT46" s="175"/>
      <c r="AU46" s="175">
        <v>0.25</v>
      </c>
      <c r="AV46" s="175">
        <f t="shared" si="115"/>
        <v>8.7499999999999994E-2</v>
      </c>
      <c r="AW46" s="175">
        <v>0.25</v>
      </c>
      <c r="AX46" s="175">
        <f t="shared" si="116"/>
        <v>8.7499999999999994E-2</v>
      </c>
      <c r="AY46" s="342">
        <f t="shared" si="117"/>
        <v>1</v>
      </c>
      <c r="AZ46" s="182">
        <v>0.25</v>
      </c>
      <c r="BA46" s="183">
        <f t="shared" si="118"/>
        <v>8.7499999999999994E-2</v>
      </c>
      <c r="BB46" s="182">
        <v>0.25</v>
      </c>
      <c r="BC46" s="183">
        <f t="shared" si="119"/>
        <v>8.7499999999999994E-2</v>
      </c>
      <c r="BD46" s="183"/>
      <c r="BE46" s="183"/>
      <c r="BF46" s="182">
        <v>0</v>
      </c>
      <c r="BG46" s="183">
        <f t="shared" si="120"/>
        <v>0</v>
      </c>
      <c r="BH46" s="182">
        <v>0.5</v>
      </c>
      <c r="BI46" s="183">
        <f t="shared" si="121"/>
        <v>0.17499999999999999</v>
      </c>
      <c r="BJ46" s="183"/>
      <c r="BK46" s="184">
        <f t="shared" si="122"/>
        <v>0</v>
      </c>
      <c r="BL46" s="184">
        <f t="shared" si="123"/>
        <v>0</v>
      </c>
      <c r="BM46" s="184">
        <f t="shared" si="124"/>
        <v>-0.25</v>
      </c>
      <c r="BN46" s="184">
        <f t="shared" si="125"/>
        <v>0.25</v>
      </c>
      <c r="BO46" s="185">
        <f t="shared" si="126"/>
        <v>0</v>
      </c>
      <c r="BP46" s="185">
        <f t="shared" si="127"/>
        <v>0</v>
      </c>
      <c r="BQ46" s="185">
        <f t="shared" si="128"/>
        <v>-0.25</v>
      </c>
      <c r="BR46" s="185">
        <f t="shared" si="129"/>
        <v>0</v>
      </c>
      <c r="BS46" s="175">
        <f t="shared" si="130"/>
        <v>1</v>
      </c>
      <c r="BT46" s="186" t="s">
        <v>278</v>
      </c>
      <c r="BU46" s="187" t="s">
        <v>657</v>
      </c>
      <c r="BV46" s="187"/>
      <c r="BW46" s="187" t="s">
        <v>775</v>
      </c>
      <c r="BX46" s="187"/>
      <c r="BY46" s="187" t="s">
        <v>847</v>
      </c>
      <c r="BZ46" s="187" t="s">
        <v>775</v>
      </c>
      <c r="CA46" s="187"/>
      <c r="CB46" s="187" t="s">
        <v>775</v>
      </c>
      <c r="CC46" s="187"/>
      <c r="CD46" s="187"/>
      <c r="CF46" s="129"/>
      <c r="CO46" s="124"/>
    </row>
    <row r="47" spans="5:93" ht="60.75" customHeight="1" x14ac:dyDescent="0.2">
      <c r="E47" s="443"/>
      <c r="F47" s="443"/>
      <c r="G47" s="168"/>
      <c r="H47" s="168"/>
      <c r="I47" s="169">
        <f>SUM(I42:I46)</f>
        <v>0.99999999999999989</v>
      </c>
      <c r="J47" s="169"/>
      <c r="K47" s="169"/>
      <c r="L47" s="169"/>
      <c r="M47" s="168"/>
      <c r="N47" s="168"/>
      <c r="O47" s="168"/>
      <c r="P47" s="168"/>
      <c r="Q47" s="168"/>
      <c r="R47" s="168"/>
      <c r="S47" s="168"/>
      <c r="T47" s="168"/>
      <c r="U47" s="168" t="s">
        <v>139</v>
      </c>
      <c r="V47" s="168"/>
      <c r="W47" s="168"/>
      <c r="X47" s="168"/>
      <c r="Y47" s="238">
        <f>SUM(Y42:Y46)</f>
        <v>35868600</v>
      </c>
      <c r="Z47" s="238">
        <f>SUM(Z42:Z46)</f>
        <v>35868600</v>
      </c>
      <c r="AA47" s="238">
        <f>SUM(AA42:AA46)</f>
        <v>0</v>
      </c>
      <c r="AB47" s="238">
        <f>SUM(AB42:AB46)</f>
        <v>0</v>
      </c>
      <c r="AC47" s="238"/>
      <c r="AD47" s="238"/>
      <c r="AE47" s="238"/>
      <c r="AF47" s="238"/>
      <c r="AG47" s="291">
        <f>SUM(AG42:AG46)</f>
        <v>5500657.7800000003</v>
      </c>
      <c r="AH47" s="168"/>
      <c r="AI47" s="291">
        <f>SUM(AI42:AI46)</f>
        <v>5500657.7800000003</v>
      </c>
      <c r="AJ47" s="168"/>
      <c r="AK47" s="364">
        <f>SUM(AK42:AK46)</f>
        <v>5967150</v>
      </c>
      <c r="AL47" s="168"/>
      <c r="AM47" s="238">
        <f>SUM(AM43:AM46)</f>
        <v>9900134.4399999976</v>
      </c>
      <c r="AN47" s="168"/>
      <c r="AO47" s="291">
        <f>SUM(AG47,AI47,AK47,AM47)</f>
        <v>26868600</v>
      </c>
      <c r="AP47" s="168"/>
      <c r="AQ47" s="170">
        <f>SUM(AQ42:AQ46)/$I47</f>
        <v>0.30000000000000004</v>
      </c>
      <c r="AR47" s="170"/>
      <c r="AS47" s="170">
        <f>SUM(AS42:AS46)/$I47</f>
        <v>0.30000000000000004</v>
      </c>
      <c r="AT47" s="297">
        <f>+AQ47+AS47</f>
        <v>0.60000000000000009</v>
      </c>
      <c r="AU47" s="170"/>
      <c r="AV47" s="170">
        <f>SUM(AV42:AV46)/$I47</f>
        <v>0.2</v>
      </c>
      <c r="AW47" s="170"/>
      <c r="AX47" s="170">
        <f>SUM(AX42:AX46)/$I47</f>
        <v>0.2</v>
      </c>
      <c r="AY47" s="345">
        <f>+AV47+AX47</f>
        <v>0.4</v>
      </c>
      <c r="AZ47" s="168"/>
      <c r="BA47" s="170">
        <f>SUM(BA42:BA46)/$I47</f>
        <v>0.24000000000000002</v>
      </c>
      <c r="BB47" s="168"/>
      <c r="BC47" s="170">
        <f>SUM(BC42:BC46)/$I47</f>
        <v>0.24000000000000002</v>
      </c>
      <c r="BD47" s="170"/>
      <c r="BE47" s="297">
        <f>+BA47+BC47</f>
        <v>0.48000000000000004</v>
      </c>
      <c r="BF47" s="168"/>
      <c r="BG47" s="169">
        <f>SUM(BG42:BG46)/$I47</f>
        <v>0.17250000000000001</v>
      </c>
      <c r="BH47" s="168"/>
      <c r="BI47" s="169">
        <f>SUM(BI42:BI46)/$I47</f>
        <v>0.34750000000000003</v>
      </c>
      <c r="BJ47" s="297">
        <f>+BG47+BI47</f>
        <v>0.52</v>
      </c>
      <c r="BK47" s="168"/>
      <c r="BL47" s="172">
        <f>BA47-AQ47</f>
        <v>-6.0000000000000026E-2</v>
      </c>
      <c r="BM47" s="172">
        <f>BC47-AS47</f>
        <v>-6.0000000000000026E-2</v>
      </c>
      <c r="BN47" s="172">
        <f>BG47-AV47</f>
        <v>-2.7499999999999997E-2</v>
      </c>
      <c r="BO47" s="172">
        <f>BI47-AX47</f>
        <v>0.14750000000000002</v>
      </c>
      <c r="BP47" s="172">
        <f>SUM(BL47)</f>
        <v>-6.0000000000000026E-2</v>
      </c>
      <c r="BQ47" s="172">
        <f>SUM(BL47,BM47)</f>
        <v>-0.12000000000000005</v>
      </c>
      <c r="BR47" s="172">
        <f>SUM(BL47:BN47)</f>
        <v>-0.14750000000000005</v>
      </c>
      <c r="BS47" s="172">
        <f>AVERAGE(BS42:BS46)</f>
        <v>1</v>
      </c>
      <c r="BT47" s="168"/>
      <c r="BU47" s="168"/>
      <c r="BV47" s="168"/>
      <c r="BW47" s="168"/>
      <c r="BX47" s="168"/>
      <c r="BY47" s="168"/>
      <c r="BZ47" s="168"/>
      <c r="CA47" s="168"/>
      <c r="CB47" s="168"/>
      <c r="CC47" s="168"/>
      <c r="CD47" s="168"/>
    </row>
    <row r="48" spans="5:93" s="205" customFormat="1" ht="41.25" customHeight="1" x14ac:dyDescent="0.2">
      <c r="E48" s="195" t="str">
        <f>+PEI!B40</f>
        <v>2. BENEFICIARIOS (BECAS-CREDITOS-PROYECTOS)</v>
      </c>
      <c r="F48" s="196"/>
      <c r="G48" s="197"/>
      <c r="H48" s="197"/>
      <c r="I48" s="198"/>
      <c r="J48" s="198"/>
      <c r="K48" s="198"/>
      <c r="L48" s="198"/>
      <c r="M48" s="197"/>
      <c r="N48" s="197"/>
      <c r="O48" s="197"/>
      <c r="P48" s="197"/>
      <c r="Q48" s="197"/>
      <c r="R48" s="197"/>
      <c r="S48" s="197"/>
      <c r="T48" s="197"/>
      <c r="U48" s="197"/>
      <c r="V48" s="197"/>
      <c r="W48" s="197"/>
      <c r="X48" s="197"/>
      <c r="Y48" s="362">
        <f>SUM(Y47,Y40,Y35,Y20)</f>
        <v>163328600</v>
      </c>
      <c r="Z48" s="197"/>
      <c r="AA48" s="197"/>
      <c r="AB48" s="197"/>
      <c r="AC48" s="197"/>
      <c r="AD48" s="197"/>
      <c r="AE48" s="197"/>
      <c r="AF48" s="197"/>
      <c r="AG48" s="197"/>
      <c r="AH48" s="197"/>
      <c r="AI48" s="197"/>
      <c r="AJ48" s="197"/>
      <c r="AK48" s="197"/>
      <c r="AL48" s="197"/>
      <c r="AM48" s="197"/>
      <c r="AN48" s="197"/>
      <c r="AO48" s="363">
        <f>SUM(AO47,AO40,AO35,AO20)</f>
        <v>104157440.38</v>
      </c>
      <c r="AP48" s="199"/>
      <c r="AQ48" s="199"/>
      <c r="AR48" s="199"/>
      <c r="AS48" s="199"/>
      <c r="AT48" s="199"/>
      <c r="AU48" s="199"/>
      <c r="AV48" s="199"/>
      <c r="AW48" s="199"/>
      <c r="AX48" s="197"/>
      <c r="AY48" s="345"/>
      <c r="AZ48" s="200"/>
      <c r="BA48" s="200"/>
      <c r="BB48" s="200"/>
      <c r="BC48" s="200"/>
      <c r="BD48" s="200"/>
      <c r="BE48" s="200"/>
      <c r="BF48" s="200"/>
      <c r="BG48" s="200"/>
      <c r="BH48" s="200"/>
      <c r="BI48" s="200"/>
      <c r="BJ48" s="200"/>
      <c r="BK48" s="201"/>
      <c r="BL48" s="201"/>
      <c r="BM48" s="201"/>
      <c r="BN48" s="201"/>
      <c r="BO48" s="201"/>
      <c r="BP48" s="201"/>
      <c r="BQ48" s="201"/>
      <c r="BR48" s="201"/>
      <c r="BS48" s="202"/>
      <c r="BT48" s="203"/>
      <c r="BU48" s="204"/>
      <c r="BV48" s="204"/>
      <c r="BW48" s="204"/>
      <c r="BX48" s="204"/>
      <c r="BY48" s="204"/>
      <c r="BZ48" s="204"/>
      <c r="CA48" s="204"/>
      <c r="CB48" s="204"/>
      <c r="CC48" s="204"/>
      <c r="CD48" s="204"/>
    </row>
    <row r="49" spans="5:93" ht="60.75" customHeight="1" x14ac:dyDescent="0.2">
      <c r="E49" s="442" t="str">
        <f>+PEI!B42</f>
        <v>2.1</v>
      </c>
      <c r="F49" s="220" t="str">
        <f>+PEI!C42</f>
        <v>Colocar 80% de los recursos en carreras técnicas STEM. Becas A;B;C;E.  Becas Técnicas.</v>
      </c>
      <c r="G49" s="220" t="s">
        <v>70</v>
      </c>
      <c r="H49" s="277" t="s">
        <v>546</v>
      </c>
      <c r="I49" s="175">
        <v>0.15</v>
      </c>
      <c r="J49" s="175"/>
      <c r="K49" s="188" t="s">
        <v>600</v>
      </c>
      <c r="L49" s="188" t="s">
        <v>236</v>
      </c>
      <c r="M49" s="175" t="s">
        <v>427</v>
      </c>
      <c r="N49" s="188" t="str">
        <f>+PEI!J42</f>
        <v>100%</v>
      </c>
      <c r="O49" s="178">
        <v>45444</v>
      </c>
      <c r="P49" s="178">
        <v>45565</v>
      </c>
      <c r="Q49" s="177">
        <f t="shared" ref="Q49:Q52" si="135">IF(OR(O49="",P49=""),"",P49-O49)</f>
        <v>121</v>
      </c>
      <c r="R49" s="179">
        <f t="shared" ref="R49:R52" ca="1" si="136">IF(OR(O49="",P49=""),"",P49-TODAY())</f>
        <v>-121</v>
      </c>
      <c r="S49" s="180"/>
      <c r="T49" s="181" t="str">
        <f t="shared" ref="T49:T61" ca="1" si="137">IF(Q49="","",(IF(AND(R49&gt;0,BS49&lt;100%),"Pendiente",IF(AND(R49&gt;0,BS49=100%),"Finalizada",IF(AND(R49&lt;0,BS49=100%),"Finalizada","Pendiente")))))</f>
        <v>Finalizada</v>
      </c>
      <c r="U49" s="181" t="str">
        <f t="shared" ref="U49:U52" ca="1" si="138">IF((OR(O49="",P49="")),"",IF(T49="Finalizada","Finalizada",(P49-$B$2)))</f>
        <v>Finalizada</v>
      </c>
      <c r="V49" s="181" t="s">
        <v>438</v>
      </c>
      <c r="W49" s="181" t="s">
        <v>439</v>
      </c>
      <c r="X49" s="181" t="s">
        <v>440</v>
      </c>
      <c r="Y49" s="219">
        <f t="shared" ref="Y49:Y60" si="139">SUM(Z49:AB49)</f>
        <v>153842236</v>
      </c>
      <c r="Z49" s="219">
        <v>17327236</v>
      </c>
      <c r="AA49" s="219">
        <v>136515000</v>
      </c>
      <c r="AB49" s="219"/>
      <c r="AC49" s="219"/>
      <c r="AD49" s="219">
        <v>4070000</v>
      </c>
      <c r="AE49" s="219"/>
      <c r="AF49" s="219"/>
      <c r="AG49" s="290">
        <v>4425000</v>
      </c>
      <c r="AH49" s="288">
        <f>+AG49/Y49</f>
        <v>2.876323248447845E-2</v>
      </c>
      <c r="AI49" s="326">
        <v>2950000</v>
      </c>
      <c r="AJ49" s="287">
        <f t="shared" ref="AJ49:AJ61" si="140">+AA49/AI49</f>
        <v>46.276271186440681</v>
      </c>
      <c r="AK49" s="287">
        <v>114075000</v>
      </c>
      <c r="AL49" s="287">
        <f>+AC49/AK49</f>
        <v>0</v>
      </c>
      <c r="AM49" s="287">
        <v>35124940</v>
      </c>
      <c r="AN49" s="287">
        <f t="shared" ref="AN49:AN61" si="141">+AI49/AM49</f>
        <v>8.3985908588028901E-2</v>
      </c>
      <c r="AO49" s="287"/>
      <c r="AP49" s="175">
        <v>0.2</v>
      </c>
      <c r="AQ49" s="217">
        <f>AP49*I49</f>
        <v>0.03</v>
      </c>
      <c r="AR49" s="175">
        <v>0.3</v>
      </c>
      <c r="AS49" s="217">
        <f>AR49*I49</f>
        <v>4.4999999999999998E-2</v>
      </c>
      <c r="AT49" s="217"/>
      <c r="AU49" s="175">
        <v>0.25</v>
      </c>
      <c r="AV49" s="217">
        <f t="shared" ref="AV49:AV61" si="142">AU49*I49</f>
        <v>3.7499999999999999E-2</v>
      </c>
      <c r="AW49" s="175">
        <v>0.25</v>
      </c>
      <c r="AX49" s="217">
        <f t="shared" ref="AX49:AX61" si="143">AW49*I49</f>
        <v>3.7499999999999999E-2</v>
      </c>
      <c r="AY49" s="342">
        <f>SUM(AP49,AR49,AU49,AW49)</f>
        <v>1</v>
      </c>
      <c r="AZ49" s="182">
        <v>0.11</v>
      </c>
      <c r="BA49" s="183">
        <f>AZ49*I49</f>
        <v>1.6500000000000001E-2</v>
      </c>
      <c r="BB49" s="182">
        <v>0.78</v>
      </c>
      <c r="BC49" s="183">
        <f>BB49*I49</f>
        <v>0.11699999999999999</v>
      </c>
      <c r="BD49" s="183"/>
      <c r="BE49" s="183"/>
      <c r="BF49" s="182">
        <v>0.11</v>
      </c>
      <c r="BG49" s="183">
        <f t="shared" ref="BG49:BG61" si="144">BF49*I49</f>
        <v>1.6500000000000001E-2</v>
      </c>
      <c r="BH49" s="182">
        <v>0</v>
      </c>
      <c r="BI49" s="183">
        <f t="shared" ref="BI49:BI60" si="145">BH49*I49</f>
        <v>0</v>
      </c>
      <c r="BJ49" s="183"/>
      <c r="BK49" s="184">
        <f t="shared" ref="BK49:BK61" si="146">AZ49-AP49</f>
        <v>-9.0000000000000011E-2</v>
      </c>
      <c r="BL49" s="184">
        <f t="shared" ref="BL49:BL61" si="147">BB49-AR49</f>
        <v>0.48000000000000004</v>
      </c>
      <c r="BM49" s="184">
        <f t="shared" ref="BM49:BM61" si="148">BF49-AU49</f>
        <v>-0.14000000000000001</v>
      </c>
      <c r="BN49" s="184">
        <f t="shared" ref="BN49:BN61" si="149">BH49-AW49</f>
        <v>-0.25</v>
      </c>
      <c r="BO49" s="185">
        <f t="shared" ref="BO49:BO60" si="150">SUM(BK49)</f>
        <v>-9.0000000000000011E-2</v>
      </c>
      <c r="BP49" s="185">
        <f t="shared" ref="BP49:BP60" si="151">SUM(BK49,BL49)</f>
        <v>0.39</v>
      </c>
      <c r="BQ49" s="185">
        <f t="shared" ref="BQ49:BQ60" si="152">SUM(BK49:BM49)</f>
        <v>0.25</v>
      </c>
      <c r="BR49" s="185">
        <f t="shared" ref="BR49:BR60" si="153">SUM(BK49:BN49)</f>
        <v>0</v>
      </c>
      <c r="BS49" s="175">
        <f t="shared" ref="BS49:BS61" si="154">SUM(AZ49,BB49,BF49,BH49)</f>
        <v>1</v>
      </c>
      <c r="BT49" s="186" t="s">
        <v>374</v>
      </c>
      <c r="BU49" s="187"/>
      <c r="BV49" s="187" t="s">
        <v>644</v>
      </c>
      <c r="BW49" s="187"/>
      <c r="BX49" s="187" t="s">
        <v>776</v>
      </c>
      <c r="BY49" s="187"/>
      <c r="BZ49" s="187" t="s">
        <v>874</v>
      </c>
      <c r="CA49" s="187"/>
      <c r="CB49" s="187" t="s">
        <v>947</v>
      </c>
      <c r="CC49" s="187" t="s">
        <v>948</v>
      </c>
      <c r="CD49" s="187"/>
      <c r="CF49" s="129"/>
      <c r="CO49" s="124"/>
    </row>
    <row r="50" spans="5:93" ht="60.75" customHeight="1" x14ac:dyDescent="0.2">
      <c r="E50" s="443"/>
      <c r="F50" s="221"/>
      <c r="G50" s="221"/>
      <c r="H50" s="277" t="s">
        <v>547</v>
      </c>
      <c r="I50" s="175">
        <v>0.05</v>
      </c>
      <c r="J50" s="175"/>
      <c r="K50" s="188" t="s">
        <v>870</v>
      </c>
      <c r="L50" s="188" t="s">
        <v>237</v>
      </c>
      <c r="M50" s="175" t="s">
        <v>429</v>
      </c>
      <c r="N50" s="188" t="s">
        <v>22</v>
      </c>
      <c r="O50" s="178">
        <v>45444</v>
      </c>
      <c r="P50" s="178">
        <v>45565</v>
      </c>
      <c r="Q50" s="177">
        <f t="shared" si="135"/>
        <v>121</v>
      </c>
      <c r="R50" s="179">
        <f t="shared" ca="1" si="136"/>
        <v>-121</v>
      </c>
      <c r="S50" s="180"/>
      <c r="T50" s="181" t="str">
        <f t="shared" ca="1" si="137"/>
        <v>Finalizada</v>
      </c>
      <c r="U50" s="181" t="str">
        <f t="shared" ca="1" si="138"/>
        <v>Finalizada</v>
      </c>
      <c r="V50" s="181" t="s">
        <v>438</v>
      </c>
      <c r="W50" s="181" t="s">
        <v>439</v>
      </c>
      <c r="X50" s="181" t="s">
        <v>440</v>
      </c>
      <c r="Y50" s="219">
        <f t="shared" si="139"/>
        <v>2750000</v>
      </c>
      <c r="Z50" s="219">
        <v>0</v>
      </c>
      <c r="AA50" s="219">
        <v>2750000</v>
      </c>
      <c r="AB50" s="219"/>
      <c r="AC50" s="219"/>
      <c r="AD50" s="219">
        <v>220000</v>
      </c>
      <c r="AE50" s="219"/>
      <c r="AF50" s="219"/>
      <c r="AG50" s="290">
        <v>0</v>
      </c>
      <c r="AH50" s="288">
        <f t="shared" ref="AH50:AH61" si="155">+AG50/Y50</f>
        <v>0</v>
      </c>
      <c r="AI50" s="326"/>
      <c r="AJ50" s="287" t="e">
        <f t="shared" si="140"/>
        <v>#DIV/0!</v>
      </c>
      <c r="AK50" s="287">
        <v>2970000</v>
      </c>
      <c r="AL50" s="287">
        <f t="shared" ref="AL50:AL61" si="156">+AG50/AK50</f>
        <v>0</v>
      </c>
      <c r="AM50" s="287"/>
      <c r="AN50" s="287" t="e">
        <f t="shared" si="141"/>
        <v>#DIV/0!</v>
      </c>
      <c r="AO50" s="287"/>
      <c r="AP50" s="175">
        <v>0</v>
      </c>
      <c r="AQ50" s="217">
        <f t="shared" ref="AQ50:AQ61" si="157">AP50*I50</f>
        <v>0</v>
      </c>
      <c r="AR50" s="175">
        <v>0.5</v>
      </c>
      <c r="AS50" s="217">
        <f t="shared" ref="AS50:AS61" si="158">AR50*I50</f>
        <v>2.5000000000000001E-2</v>
      </c>
      <c r="AT50" s="217"/>
      <c r="AU50" s="175">
        <v>0.5</v>
      </c>
      <c r="AV50" s="217">
        <f t="shared" si="142"/>
        <v>2.5000000000000001E-2</v>
      </c>
      <c r="AW50" s="175">
        <v>0</v>
      </c>
      <c r="AX50" s="217">
        <f t="shared" si="143"/>
        <v>0</v>
      </c>
      <c r="AY50" s="342">
        <f t="shared" ref="AY50:AY61" si="159">SUM(AP50,AR50,AU50,AW50)</f>
        <v>1</v>
      </c>
      <c r="AZ50" s="182">
        <v>0</v>
      </c>
      <c r="BA50" s="183">
        <f t="shared" ref="BA50:BA61" si="160">AZ50*I50</f>
        <v>0</v>
      </c>
      <c r="BB50" s="182">
        <v>0</v>
      </c>
      <c r="BC50" s="183">
        <f t="shared" ref="BC50:BC61" si="161">BB50*I50</f>
        <v>0</v>
      </c>
      <c r="BD50" s="183"/>
      <c r="BE50" s="183"/>
      <c r="BF50" s="182">
        <v>1</v>
      </c>
      <c r="BG50" s="183">
        <f t="shared" si="144"/>
        <v>0.05</v>
      </c>
      <c r="BH50" s="182">
        <v>0</v>
      </c>
      <c r="BI50" s="183">
        <f t="shared" si="145"/>
        <v>0</v>
      </c>
      <c r="BJ50" s="183"/>
      <c r="BK50" s="184">
        <f t="shared" si="146"/>
        <v>0</v>
      </c>
      <c r="BL50" s="184">
        <f t="shared" si="147"/>
        <v>-0.5</v>
      </c>
      <c r="BM50" s="184">
        <f t="shared" si="148"/>
        <v>0.5</v>
      </c>
      <c r="BN50" s="184">
        <f t="shared" si="149"/>
        <v>0</v>
      </c>
      <c r="BO50" s="185">
        <f t="shared" si="150"/>
        <v>0</v>
      </c>
      <c r="BP50" s="185">
        <f t="shared" si="151"/>
        <v>-0.5</v>
      </c>
      <c r="BQ50" s="185">
        <f t="shared" si="152"/>
        <v>0</v>
      </c>
      <c r="BR50" s="185">
        <f t="shared" si="153"/>
        <v>0</v>
      </c>
      <c r="BS50" s="175">
        <f t="shared" si="154"/>
        <v>1</v>
      </c>
      <c r="BT50" s="186" t="s">
        <v>374</v>
      </c>
      <c r="BU50" s="187"/>
      <c r="BV50" s="187"/>
      <c r="BW50" s="187"/>
      <c r="BX50" s="187" t="s">
        <v>777</v>
      </c>
      <c r="BY50" s="187" t="s">
        <v>848</v>
      </c>
      <c r="BZ50" s="187" t="s">
        <v>875</v>
      </c>
      <c r="CA50" s="187"/>
      <c r="CB50" s="187"/>
      <c r="CC50" s="187"/>
      <c r="CD50" s="187"/>
      <c r="CF50" s="129"/>
      <c r="CO50" s="124"/>
    </row>
    <row r="51" spans="5:93" ht="60.75" customHeight="1" x14ac:dyDescent="0.2">
      <c r="E51" s="443"/>
      <c r="F51" s="221"/>
      <c r="G51" s="221"/>
      <c r="H51" s="277" t="s">
        <v>548</v>
      </c>
      <c r="I51" s="175">
        <v>0.05</v>
      </c>
      <c r="J51" s="175"/>
      <c r="K51" s="188" t="s">
        <v>430</v>
      </c>
      <c r="L51" s="188" t="s">
        <v>238</v>
      </c>
      <c r="M51" s="175" t="s">
        <v>431</v>
      </c>
      <c r="N51" s="188" t="s">
        <v>22</v>
      </c>
      <c r="O51" s="178">
        <v>45444</v>
      </c>
      <c r="P51" s="178">
        <v>45565</v>
      </c>
      <c r="Q51" s="177">
        <f t="shared" si="135"/>
        <v>121</v>
      </c>
      <c r="R51" s="179">
        <f t="shared" ca="1" si="136"/>
        <v>-121</v>
      </c>
      <c r="S51" s="180"/>
      <c r="T51" s="181" t="str">
        <f t="shared" ca="1" si="137"/>
        <v>Finalizada</v>
      </c>
      <c r="U51" s="181" t="str">
        <f t="shared" ca="1" si="138"/>
        <v>Finalizada</v>
      </c>
      <c r="V51" s="181" t="s">
        <v>438</v>
      </c>
      <c r="W51" s="181" t="s">
        <v>439</v>
      </c>
      <c r="X51" s="181" t="s">
        <v>440</v>
      </c>
      <c r="Y51" s="219">
        <f t="shared" si="139"/>
        <v>4400000</v>
      </c>
      <c r="Z51" s="219">
        <v>0</v>
      </c>
      <c r="AA51" s="219">
        <v>4400000</v>
      </c>
      <c r="AB51" s="219"/>
      <c r="AC51" s="219"/>
      <c r="AD51" s="219">
        <v>-2090000</v>
      </c>
      <c r="AE51" s="219"/>
      <c r="AF51" s="219"/>
      <c r="AG51" s="290">
        <v>0</v>
      </c>
      <c r="AH51" s="288">
        <f t="shared" si="155"/>
        <v>0</v>
      </c>
      <c r="AI51" s="326"/>
      <c r="AJ51" s="287" t="e">
        <f t="shared" si="140"/>
        <v>#DIV/0!</v>
      </c>
      <c r="AK51" s="287">
        <v>2310000</v>
      </c>
      <c r="AL51" s="287">
        <f t="shared" si="156"/>
        <v>0</v>
      </c>
      <c r="AM51" s="287"/>
      <c r="AN51" s="287" t="e">
        <f t="shared" si="141"/>
        <v>#DIV/0!</v>
      </c>
      <c r="AO51" s="287"/>
      <c r="AP51" s="175">
        <v>0</v>
      </c>
      <c r="AQ51" s="217">
        <f t="shared" si="157"/>
        <v>0</v>
      </c>
      <c r="AR51" s="175">
        <v>0.5</v>
      </c>
      <c r="AS51" s="217">
        <f t="shared" si="158"/>
        <v>2.5000000000000001E-2</v>
      </c>
      <c r="AT51" s="217"/>
      <c r="AU51" s="175">
        <v>0.5</v>
      </c>
      <c r="AV51" s="217">
        <f t="shared" si="142"/>
        <v>2.5000000000000001E-2</v>
      </c>
      <c r="AW51" s="175">
        <v>0</v>
      </c>
      <c r="AX51" s="217">
        <f t="shared" si="143"/>
        <v>0</v>
      </c>
      <c r="AY51" s="342">
        <f t="shared" si="159"/>
        <v>1</v>
      </c>
      <c r="AZ51" s="182">
        <v>0</v>
      </c>
      <c r="BA51" s="183">
        <f t="shared" si="160"/>
        <v>0</v>
      </c>
      <c r="BB51" s="182">
        <v>0</v>
      </c>
      <c r="BC51" s="183">
        <f t="shared" si="161"/>
        <v>0</v>
      </c>
      <c r="BD51" s="183"/>
      <c r="BE51" s="183"/>
      <c r="BF51" s="182">
        <v>1</v>
      </c>
      <c r="BG51" s="183">
        <f t="shared" si="144"/>
        <v>0.05</v>
      </c>
      <c r="BH51" s="182">
        <v>0</v>
      </c>
      <c r="BI51" s="183">
        <f t="shared" si="145"/>
        <v>0</v>
      </c>
      <c r="BJ51" s="183"/>
      <c r="BK51" s="184">
        <f t="shared" si="146"/>
        <v>0</v>
      </c>
      <c r="BL51" s="184">
        <f t="shared" si="147"/>
        <v>-0.5</v>
      </c>
      <c r="BM51" s="184">
        <f t="shared" si="148"/>
        <v>0.5</v>
      </c>
      <c r="BN51" s="184">
        <f t="shared" si="149"/>
        <v>0</v>
      </c>
      <c r="BO51" s="185">
        <f t="shared" si="150"/>
        <v>0</v>
      </c>
      <c r="BP51" s="185">
        <f t="shared" si="151"/>
        <v>-0.5</v>
      </c>
      <c r="BQ51" s="185">
        <f t="shared" si="152"/>
        <v>0</v>
      </c>
      <c r="BR51" s="185">
        <f t="shared" si="153"/>
        <v>0</v>
      </c>
      <c r="BS51" s="175">
        <f t="shared" si="154"/>
        <v>1</v>
      </c>
      <c r="BT51" s="186" t="s">
        <v>374</v>
      </c>
      <c r="BU51" s="187"/>
      <c r="BV51" s="187"/>
      <c r="BW51" s="187"/>
      <c r="BX51" s="187" t="s">
        <v>778</v>
      </c>
      <c r="BY51" s="187" t="s">
        <v>849</v>
      </c>
      <c r="BZ51" s="187"/>
      <c r="CA51" s="187" t="s">
        <v>876</v>
      </c>
      <c r="CB51" s="187"/>
      <c r="CC51" s="187"/>
      <c r="CD51" s="187"/>
      <c r="CF51" s="129"/>
      <c r="CO51" s="124"/>
    </row>
    <row r="52" spans="5:93" ht="60.75" customHeight="1" x14ac:dyDescent="0.2">
      <c r="E52" s="443"/>
      <c r="F52" s="443" t="s">
        <v>77</v>
      </c>
      <c r="G52" s="221"/>
      <c r="H52" s="277" t="s">
        <v>549</v>
      </c>
      <c r="I52" s="175">
        <v>0.05</v>
      </c>
      <c r="J52" s="175"/>
      <c r="K52" s="188" t="s">
        <v>228</v>
      </c>
      <c r="L52" s="188" t="s">
        <v>240</v>
      </c>
      <c r="M52" s="175" t="s">
        <v>435</v>
      </c>
      <c r="N52" s="188" t="s">
        <v>22</v>
      </c>
      <c r="O52" s="178">
        <v>45293</v>
      </c>
      <c r="P52" s="178">
        <v>45646</v>
      </c>
      <c r="Q52" s="177">
        <f t="shared" si="135"/>
        <v>353</v>
      </c>
      <c r="R52" s="179">
        <f t="shared" ca="1" si="136"/>
        <v>-40</v>
      </c>
      <c r="S52" s="180"/>
      <c r="T52" s="181" t="str">
        <f t="shared" ca="1" si="137"/>
        <v>Finalizada</v>
      </c>
      <c r="U52" s="181" t="str">
        <f t="shared" ca="1" si="138"/>
        <v>Finalizada</v>
      </c>
      <c r="V52" s="181" t="s">
        <v>438</v>
      </c>
      <c r="W52" s="181" t="s">
        <v>439</v>
      </c>
      <c r="X52" s="181" t="s">
        <v>440</v>
      </c>
      <c r="Y52" s="219">
        <f t="shared" si="139"/>
        <v>2200000</v>
      </c>
      <c r="Z52" s="219">
        <v>0</v>
      </c>
      <c r="AA52" s="219">
        <v>2200000</v>
      </c>
      <c r="AB52" s="219"/>
      <c r="AC52" s="219"/>
      <c r="AD52" s="219">
        <v>-1430000</v>
      </c>
      <c r="AE52" s="219"/>
      <c r="AF52" s="219"/>
      <c r="AG52" s="290">
        <v>0</v>
      </c>
      <c r="AH52" s="288">
        <f t="shared" si="155"/>
        <v>0</v>
      </c>
      <c r="AI52" s="326">
        <v>770000</v>
      </c>
      <c r="AJ52" s="287">
        <f t="shared" si="140"/>
        <v>2.8571428571428572</v>
      </c>
      <c r="AK52" s="287">
        <v>0</v>
      </c>
      <c r="AL52" s="287" t="e">
        <f t="shared" si="156"/>
        <v>#DIV/0!</v>
      </c>
      <c r="AM52" s="287"/>
      <c r="AN52" s="287" t="e">
        <f t="shared" si="141"/>
        <v>#DIV/0!</v>
      </c>
      <c r="AO52" s="287"/>
      <c r="AP52" s="175">
        <v>0</v>
      </c>
      <c r="AQ52" s="217">
        <f t="shared" si="157"/>
        <v>0</v>
      </c>
      <c r="AR52" s="175">
        <v>0.5</v>
      </c>
      <c r="AS52" s="217">
        <f t="shared" si="158"/>
        <v>2.5000000000000001E-2</v>
      </c>
      <c r="AT52" s="217"/>
      <c r="AU52" s="175">
        <v>0.5</v>
      </c>
      <c r="AV52" s="217">
        <f t="shared" si="142"/>
        <v>2.5000000000000001E-2</v>
      </c>
      <c r="AW52" s="175">
        <v>0</v>
      </c>
      <c r="AX52" s="217">
        <f t="shared" si="143"/>
        <v>0</v>
      </c>
      <c r="AY52" s="342">
        <f t="shared" si="159"/>
        <v>1</v>
      </c>
      <c r="AZ52" s="182">
        <v>0</v>
      </c>
      <c r="BA52" s="183">
        <f t="shared" si="160"/>
        <v>0</v>
      </c>
      <c r="BB52" s="182">
        <v>1</v>
      </c>
      <c r="BC52" s="183">
        <f t="shared" si="161"/>
        <v>0.05</v>
      </c>
      <c r="BD52" s="183"/>
      <c r="BE52" s="183"/>
      <c r="BF52" s="182">
        <v>0</v>
      </c>
      <c r="BG52" s="183">
        <f t="shared" si="144"/>
        <v>0</v>
      </c>
      <c r="BH52" s="182">
        <v>0</v>
      </c>
      <c r="BI52" s="183">
        <f t="shared" si="145"/>
        <v>0</v>
      </c>
      <c r="BJ52" s="183"/>
      <c r="BK52" s="184">
        <f t="shared" si="146"/>
        <v>0</v>
      </c>
      <c r="BL52" s="184">
        <f t="shared" si="147"/>
        <v>0.5</v>
      </c>
      <c r="BM52" s="184">
        <f t="shared" si="148"/>
        <v>-0.5</v>
      </c>
      <c r="BN52" s="184">
        <f t="shared" si="149"/>
        <v>0</v>
      </c>
      <c r="BO52" s="185">
        <f t="shared" si="150"/>
        <v>0</v>
      </c>
      <c r="BP52" s="185">
        <f t="shared" si="151"/>
        <v>0.5</v>
      </c>
      <c r="BQ52" s="185">
        <f t="shared" si="152"/>
        <v>0</v>
      </c>
      <c r="BR52" s="185">
        <f t="shared" si="153"/>
        <v>0</v>
      </c>
      <c r="BS52" s="175">
        <f t="shared" si="154"/>
        <v>1</v>
      </c>
      <c r="BT52" s="186" t="s">
        <v>374</v>
      </c>
      <c r="BU52" s="187"/>
      <c r="BV52" s="187"/>
      <c r="BW52" s="187" t="s">
        <v>779</v>
      </c>
      <c r="BX52" s="187"/>
      <c r="BY52" s="187"/>
      <c r="BZ52" s="187"/>
      <c r="CA52" s="187"/>
      <c r="CB52" s="187"/>
      <c r="CC52" s="187"/>
      <c r="CD52" s="187"/>
      <c r="CF52" s="129"/>
      <c r="CO52" s="124"/>
    </row>
    <row r="53" spans="5:93" ht="60.75" customHeight="1" x14ac:dyDescent="0.2">
      <c r="E53" s="443"/>
      <c r="F53" s="443"/>
      <c r="G53" s="221" t="s">
        <v>77</v>
      </c>
      <c r="H53" s="277" t="s">
        <v>550</v>
      </c>
      <c r="I53" s="175">
        <v>0.15</v>
      </c>
      <c r="J53" s="175"/>
      <c r="K53" s="188" t="s">
        <v>601</v>
      </c>
      <c r="L53" s="188" t="s">
        <v>433</v>
      </c>
      <c r="M53" s="175" t="s">
        <v>434</v>
      </c>
      <c r="N53" s="188" t="s">
        <v>22</v>
      </c>
      <c r="O53" s="178">
        <v>45444</v>
      </c>
      <c r="P53" s="178">
        <v>45565</v>
      </c>
      <c r="Q53" s="177">
        <f t="shared" ref="Q53:Q61" si="162">IF(OR(O53="",P53=""),"",P53-O53)</f>
        <v>121</v>
      </c>
      <c r="R53" s="179">
        <f t="shared" ref="R53:R61" ca="1" si="163">IF(OR(O53="",P53=""),"",P53-TODAY())</f>
        <v>-121</v>
      </c>
      <c r="S53" s="180"/>
      <c r="T53" s="181" t="str">
        <f t="shared" ca="1" si="137"/>
        <v>Finalizada</v>
      </c>
      <c r="U53" s="181" t="str">
        <f t="shared" ref="U53:U60" ca="1" si="164">IF((OR(O53="",P53="")),"",IF(T53="Finalizada","Finalizada",(P53-$B$2)))</f>
        <v>Finalizada</v>
      </c>
      <c r="V53" s="181" t="s">
        <v>438</v>
      </c>
      <c r="W53" s="181" t="s">
        <v>439</v>
      </c>
      <c r="X53" s="181" t="s">
        <v>440</v>
      </c>
      <c r="Y53" s="219">
        <f t="shared" si="139"/>
        <v>37377236</v>
      </c>
      <c r="Z53" s="219">
        <v>17327236</v>
      </c>
      <c r="AA53" s="219">
        <v>20050000</v>
      </c>
      <c r="AB53" s="219"/>
      <c r="AC53" s="219"/>
      <c r="AD53" s="219">
        <v>880000</v>
      </c>
      <c r="AE53" s="219"/>
      <c r="AF53" s="219"/>
      <c r="AG53" s="290">
        <v>4725930</v>
      </c>
      <c r="AH53" s="288">
        <f t="shared" si="155"/>
        <v>0.12643872329136377</v>
      </c>
      <c r="AI53" s="326">
        <v>9165400</v>
      </c>
      <c r="AJ53" s="287">
        <f t="shared" si="140"/>
        <v>2.1875750103650686</v>
      </c>
      <c r="AK53" s="287">
        <v>7472660</v>
      </c>
      <c r="AL53" s="287">
        <f t="shared" si="156"/>
        <v>0.63242941603123926</v>
      </c>
      <c r="AM53" s="287">
        <v>16126600</v>
      </c>
      <c r="AN53" s="287">
        <f t="shared" si="141"/>
        <v>0.56834050574826689</v>
      </c>
      <c r="AO53" s="287"/>
      <c r="AP53" s="175">
        <v>0.25</v>
      </c>
      <c r="AQ53" s="217">
        <f t="shared" si="157"/>
        <v>3.7499999999999999E-2</v>
      </c>
      <c r="AR53" s="175">
        <v>0.25</v>
      </c>
      <c r="AS53" s="217">
        <f t="shared" si="158"/>
        <v>3.7499999999999999E-2</v>
      </c>
      <c r="AT53" s="217"/>
      <c r="AU53" s="175">
        <v>0.25</v>
      </c>
      <c r="AV53" s="217">
        <f t="shared" si="142"/>
        <v>3.7499999999999999E-2</v>
      </c>
      <c r="AW53" s="175">
        <v>0.25</v>
      </c>
      <c r="AX53" s="217">
        <f t="shared" si="143"/>
        <v>3.7499999999999999E-2</v>
      </c>
      <c r="AY53" s="342">
        <f t="shared" si="159"/>
        <v>1</v>
      </c>
      <c r="AZ53" s="182">
        <v>0.08</v>
      </c>
      <c r="BA53" s="183">
        <f t="shared" si="160"/>
        <v>1.2E-2</v>
      </c>
      <c r="BB53" s="182">
        <v>0.32</v>
      </c>
      <c r="BC53" s="183">
        <f t="shared" si="161"/>
        <v>4.8000000000000001E-2</v>
      </c>
      <c r="BD53" s="183">
        <f>+AZ53+BB53</f>
        <v>0.4</v>
      </c>
      <c r="BE53" s="183"/>
      <c r="BF53" s="182">
        <v>0.6</v>
      </c>
      <c r="BG53" s="183">
        <f t="shared" si="144"/>
        <v>0.09</v>
      </c>
      <c r="BH53" s="182">
        <v>0</v>
      </c>
      <c r="BI53" s="183">
        <f t="shared" si="145"/>
        <v>0</v>
      </c>
      <c r="BJ53" s="183"/>
      <c r="BK53" s="184">
        <f t="shared" si="146"/>
        <v>-0.16999999999999998</v>
      </c>
      <c r="BL53" s="184">
        <f t="shared" si="147"/>
        <v>7.0000000000000007E-2</v>
      </c>
      <c r="BM53" s="184">
        <f t="shared" si="148"/>
        <v>0.35</v>
      </c>
      <c r="BN53" s="184">
        <f t="shared" si="149"/>
        <v>-0.25</v>
      </c>
      <c r="BO53" s="185">
        <f t="shared" ref="BO53:BO54" si="165">SUM(BK53)</f>
        <v>-0.16999999999999998</v>
      </c>
      <c r="BP53" s="185">
        <f t="shared" ref="BP53:BP54" si="166">SUM(BK53,BL53)</f>
        <v>-9.9999999999999978E-2</v>
      </c>
      <c r="BQ53" s="185">
        <f t="shared" ref="BQ53:BQ54" si="167">SUM(BK53:BM53)</f>
        <v>0.25</v>
      </c>
      <c r="BR53" s="185">
        <f t="shared" ref="BR53:BR54" si="168">SUM(BK53:BN53)</f>
        <v>0</v>
      </c>
      <c r="BS53" s="175">
        <f t="shared" si="154"/>
        <v>1</v>
      </c>
      <c r="BT53" s="186" t="s">
        <v>374</v>
      </c>
      <c r="BU53" s="187"/>
      <c r="BV53" s="187" t="s">
        <v>645</v>
      </c>
      <c r="BW53" s="187"/>
      <c r="BX53" s="187" t="s">
        <v>780</v>
      </c>
      <c r="BY53" s="187" t="s">
        <v>850</v>
      </c>
      <c r="BZ53" s="187"/>
      <c r="CA53" s="187"/>
      <c r="CB53" s="187" t="s">
        <v>949</v>
      </c>
      <c r="CC53" s="187" t="s">
        <v>950</v>
      </c>
      <c r="CD53" s="187"/>
      <c r="CF53" s="129"/>
      <c r="CO53" s="124"/>
    </row>
    <row r="54" spans="5:93" ht="60.75" customHeight="1" x14ac:dyDescent="0.2">
      <c r="E54" s="443"/>
      <c r="F54" s="443"/>
      <c r="G54" s="221"/>
      <c r="H54" s="277" t="s">
        <v>551</v>
      </c>
      <c r="I54" s="175">
        <v>0.05</v>
      </c>
      <c r="J54" s="175"/>
      <c r="K54" s="188" t="s">
        <v>871</v>
      </c>
      <c r="L54" s="188" t="s">
        <v>239</v>
      </c>
      <c r="M54" s="175" t="s">
        <v>432</v>
      </c>
      <c r="N54" s="188" t="s">
        <v>22</v>
      </c>
      <c r="O54" s="178">
        <v>45293</v>
      </c>
      <c r="P54" s="178">
        <v>45646</v>
      </c>
      <c r="Q54" s="177">
        <f t="shared" si="162"/>
        <v>353</v>
      </c>
      <c r="R54" s="179">
        <f t="shared" ca="1" si="163"/>
        <v>-40</v>
      </c>
      <c r="S54" s="180"/>
      <c r="T54" s="181" t="str">
        <f t="shared" ca="1" si="137"/>
        <v>Finalizada</v>
      </c>
      <c r="U54" s="181" t="str">
        <f t="shared" ca="1" si="164"/>
        <v>Finalizada</v>
      </c>
      <c r="V54" s="181" t="s">
        <v>438</v>
      </c>
      <c r="W54" s="181" t="s">
        <v>439</v>
      </c>
      <c r="X54" s="181" t="s">
        <v>440</v>
      </c>
      <c r="Y54" s="219">
        <f t="shared" si="139"/>
        <v>2750000</v>
      </c>
      <c r="Z54" s="219">
        <v>0</v>
      </c>
      <c r="AA54" s="219">
        <v>2750000</v>
      </c>
      <c r="AB54" s="219"/>
      <c r="AC54" s="219"/>
      <c r="AD54" s="219">
        <v>-1650000</v>
      </c>
      <c r="AE54" s="219"/>
      <c r="AF54" s="219"/>
      <c r="AG54" s="290"/>
      <c r="AH54" s="288">
        <f t="shared" si="155"/>
        <v>0</v>
      </c>
      <c r="AI54" s="326">
        <v>1100000</v>
      </c>
      <c r="AJ54" s="287">
        <f t="shared" si="140"/>
        <v>2.5</v>
      </c>
      <c r="AK54" s="287"/>
      <c r="AL54" s="287" t="e">
        <f t="shared" si="156"/>
        <v>#DIV/0!</v>
      </c>
      <c r="AM54" s="287"/>
      <c r="AN54" s="287" t="e">
        <f t="shared" si="141"/>
        <v>#DIV/0!</v>
      </c>
      <c r="AO54" s="287"/>
      <c r="AP54" s="175">
        <v>0.25</v>
      </c>
      <c r="AQ54" s="217">
        <f t="shared" si="157"/>
        <v>1.2500000000000001E-2</v>
      </c>
      <c r="AR54" s="175">
        <v>0.25</v>
      </c>
      <c r="AS54" s="217">
        <f t="shared" si="158"/>
        <v>1.2500000000000001E-2</v>
      </c>
      <c r="AT54" s="217"/>
      <c r="AU54" s="175">
        <v>0.25</v>
      </c>
      <c r="AV54" s="217">
        <f t="shared" si="142"/>
        <v>1.2500000000000001E-2</v>
      </c>
      <c r="AW54" s="175">
        <v>0.25</v>
      </c>
      <c r="AX54" s="217">
        <f t="shared" si="143"/>
        <v>1.2500000000000001E-2</v>
      </c>
      <c r="AY54" s="342">
        <f t="shared" si="159"/>
        <v>1</v>
      </c>
      <c r="AZ54" s="182">
        <v>0</v>
      </c>
      <c r="BA54" s="183">
        <f t="shared" si="160"/>
        <v>0</v>
      </c>
      <c r="BB54" s="182">
        <v>0.4</v>
      </c>
      <c r="BC54" s="183">
        <f t="shared" si="161"/>
        <v>2.0000000000000004E-2</v>
      </c>
      <c r="BD54" s="183"/>
      <c r="BE54" s="183"/>
      <c r="BF54" s="182">
        <v>0.6</v>
      </c>
      <c r="BG54" s="183">
        <f t="shared" si="144"/>
        <v>0.03</v>
      </c>
      <c r="BH54" s="182">
        <v>0</v>
      </c>
      <c r="BI54" s="183">
        <f t="shared" si="145"/>
        <v>0</v>
      </c>
      <c r="BJ54" s="183"/>
      <c r="BK54" s="184">
        <f t="shared" si="146"/>
        <v>-0.25</v>
      </c>
      <c r="BL54" s="184">
        <f t="shared" si="147"/>
        <v>0.15000000000000002</v>
      </c>
      <c r="BM54" s="184">
        <f t="shared" si="148"/>
        <v>0.35</v>
      </c>
      <c r="BN54" s="184">
        <f t="shared" si="149"/>
        <v>-0.25</v>
      </c>
      <c r="BO54" s="185">
        <f t="shared" si="165"/>
        <v>-0.25</v>
      </c>
      <c r="BP54" s="185">
        <f t="shared" si="166"/>
        <v>-9.9999999999999978E-2</v>
      </c>
      <c r="BQ54" s="185">
        <f t="shared" si="167"/>
        <v>0.25</v>
      </c>
      <c r="BR54" s="185">
        <f t="shared" si="168"/>
        <v>0</v>
      </c>
      <c r="BS54" s="175">
        <f t="shared" si="154"/>
        <v>1</v>
      </c>
      <c r="BT54" s="186" t="s">
        <v>374</v>
      </c>
      <c r="BU54" s="187"/>
      <c r="BV54" s="187"/>
      <c r="BW54" s="187"/>
      <c r="BX54" s="187" t="s">
        <v>781</v>
      </c>
      <c r="BY54" s="187" t="s">
        <v>851</v>
      </c>
      <c r="BZ54" s="187"/>
      <c r="CA54" s="187"/>
      <c r="CB54" s="187"/>
      <c r="CC54" s="187"/>
      <c r="CD54" s="187"/>
      <c r="CF54" s="129"/>
      <c r="CO54" s="124"/>
    </row>
    <row r="55" spans="5:93" ht="60.75" customHeight="1" x14ac:dyDescent="0.2">
      <c r="E55" s="443"/>
      <c r="F55" s="235" t="s">
        <v>242</v>
      </c>
      <c r="G55" s="235" t="s">
        <v>83</v>
      </c>
      <c r="H55" s="277" t="s">
        <v>552</v>
      </c>
      <c r="I55" s="175">
        <v>0.15</v>
      </c>
      <c r="J55" s="175"/>
      <c r="K55" s="175" t="s">
        <v>602</v>
      </c>
      <c r="L55" s="175" t="s">
        <v>241</v>
      </c>
      <c r="M55" s="188" t="s">
        <v>436</v>
      </c>
      <c r="N55" s="188" t="s">
        <v>22</v>
      </c>
      <c r="O55" s="178">
        <v>45444</v>
      </c>
      <c r="P55" s="178">
        <v>45646</v>
      </c>
      <c r="Q55" s="177">
        <f t="shared" si="162"/>
        <v>202</v>
      </c>
      <c r="R55" s="179">
        <f t="shared" ca="1" si="163"/>
        <v>-40</v>
      </c>
      <c r="S55" s="180"/>
      <c r="T55" s="181" t="str">
        <f t="shared" ca="1" si="137"/>
        <v>Pendiente</v>
      </c>
      <c r="U55" s="181">
        <f t="shared" ca="1" si="164"/>
        <v>-40</v>
      </c>
      <c r="V55" s="181" t="s">
        <v>438</v>
      </c>
      <c r="W55" s="181" t="s">
        <v>441</v>
      </c>
      <c r="X55" s="181" t="s">
        <v>442</v>
      </c>
      <c r="Y55" s="219">
        <f t="shared" si="139"/>
        <v>132500000</v>
      </c>
      <c r="Z55" s="219">
        <v>94750000</v>
      </c>
      <c r="AA55" s="219">
        <v>37750000</v>
      </c>
      <c r="AB55" s="219"/>
      <c r="AC55" s="219"/>
      <c r="AD55" s="219"/>
      <c r="AE55" s="219"/>
      <c r="AF55" s="219"/>
      <c r="AG55" s="290">
        <v>8335183</v>
      </c>
      <c r="AH55" s="288">
        <f t="shared" si="155"/>
        <v>6.2907041509433964E-2</v>
      </c>
      <c r="AI55" s="326">
        <v>27839767</v>
      </c>
      <c r="AJ55" s="287">
        <f t="shared" si="140"/>
        <v>1.3559739921673915</v>
      </c>
      <c r="AK55" s="287">
        <v>37263736</v>
      </c>
      <c r="AL55" s="287">
        <f t="shared" si="156"/>
        <v>0.22368081933598929</v>
      </c>
      <c r="AM55" s="287">
        <v>38760876</v>
      </c>
      <c r="AN55" s="287">
        <f t="shared" si="141"/>
        <v>0.71824400975870617</v>
      </c>
      <c r="AO55" s="287"/>
      <c r="AP55" s="175">
        <v>0.25</v>
      </c>
      <c r="AQ55" s="217">
        <f t="shared" si="157"/>
        <v>3.7499999999999999E-2</v>
      </c>
      <c r="AR55" s="175">
        <v>0.25</v>
      </c>
      <c r="AS55" s="217">
        <f t="shared" si="158"/>
        <v>3.7499999999999999E-2</v>
      </c>
      <c r="AT55" s="217"/>
      <c r="AU55" s="175">
        <v>0.25</v>
      </c>
      <c r="AV55" s="217">
        <f t="shared" si="142"/>
        <v>3.7499999999999999E-2</v>
      </c>
      <c r="AW55" s="175">
        <v>0.25</v>
      </c>
      <c r="AX55" s="217">
        <f t="shared" si="143"/>
        <v>3.7499999999999999E-2</v>
      </c>
      <c r="AY55" s="342">
        <f t="shared" si="159"/>
        <v>1</v>
      </c>
      <c r="AZ55" s="182">
        <v>0.12</v>
      </c>
      <c r="BA55" s="183">
        <f t="shared" si="160"/>
        <v>1.7999999999999999E-2</v>
      </c>
      <c r="BB55" s="182">
        <v>0.09</v>
      </c>
      <c r="BC55" s="183">
        <f t="shared" si="161"/>
        <v>1.35E-2</v>
      </c>
      <c r="BD55" s="183">
        <f>+AZ55+BB55</f>
        <v>0.21</v>
      </c>
      <c r="BE55" s="183"/>
      <c r="BF55" s="182">
        <v>0.35</v>
      </c>
      <c r="BG55" s="183">
        <f t="shared" si="144"/>
        <v>5.2499999999999998E-2</v>
      </c>
      <c r="BH55" s="182">
        <v>0.4</v>
      </c>
      <c r="BI55" s="183">
        <f t="shared" si="145"/>
        <v>0.06</v>
      </c>
      <c r="BJ55" s="183"/>
      <c r="BK55" s="184">
        <f t="shared" si="146"/>
        <v>-0.13</v>
      </c>
      <c r="BL55" s="184">
        <f t="shared" si="147"/>
        <v>-0.16</v>
      </c>
      <c r="BM55" s="184">
        <f t="shared" si="148"/>
        <v>9.9999999999999978E-2</v>
      </c>
      <c r="BN55" s="184">
        <f t="shared" si="149"/>
        <v>0.15000000000000002</v>
      </c>
      <c r="BO55" s="185">
        <f t="shared" si="150"/>
        <v>-0.13</v>
      </c>
      <c r="BP55" s="185">
        <f t="shared" si="151"/>
        <v>-0.29000000000000004</v>
      </c>
      <c r="BQ55" s="185">
        <f t="shared" si="152"/>
        <v>-0.19000000000000006</v>
      </c>
      <c r="BR55" s="185">
        <f t="shared" si="153"/>
        <v>-4.0000000000000036E-2</v>
      </c>
      <c r="BS55" s="175">
        <f t="shared" si="154"/>
        <v>0.96</v>
      </c>
      <c r="BT55" s="186" t="s">
        <v>374</v>
      </c>
      <c r="BU55" s="187"/>
      <c r="BV55" s="187" t="s">
        <v>646</v>
      </c>
      <c r="BW55" s="187"/>
      <c r="BX55" s="187" t="s">
        <v>782</v>
      </c>
      <c r="BY55" s="187" t="s">
        <v>852</v>
      </c>
      <c r="BZ55" s="187"/>
      <c r="CA55" s="187"/>
      <c r="CB55" s="187"/>
      <c r="CC55" s="187" t="s">
        <v>951</v>
      </c>
      <c r="CD55" s="187" t="s">
        <v>953</v>
      </c>
      <c r="CF55" s="129"/>
      <c r="CO55" s="124"/>
    </row>
    <row r="56" spans="5:93" ht="60.75" customHeight="1" x14ac:dyDescent="0.2">
      <c r="E56" s="443"/>
      <c r="F56" s="221"/>
      <c r="G56" s="221"/>
      <c r="H56" s="277" t="s">
        <v>553</v>
      </c>
      <c r="I56" s="175">
        <v>0.12</v>
      </c>
      <c r="J56" s="175"/>
      <c r="K56" s="175" t="s">
        <v>234</v>
      </c>
      <c r="L56" s="175" t="s">
        <v>375</v>
      </c>
      <c r="M56" s="188" t="s">
        <v>437</v>
      </c>
      <c r="N56" s="188" t="s">
        <v>22</v>
      </c>
      <c r="O56" s="178">
        <v>45293</v>
      </c>
      <c r="P56" s="178">
        <v>45646</v>
      </c>
      <c r="Q56" s="177">
        <f>IF(OR(O56="",P56=""),"",P56-O56)</f>
        <v>353</v>
      </c>
      <c r="R56" s="179">
        <f ca="1">IF(OR(O56="",P56=""),"",P56-TODAY())</f>
        <v>-40</v>
      </c>
      <c r="S56" s="180"/>
      <c r="T56" s="181" t="str">
        <f t="shared" ca="1" si="137"/>
        <v>Finalizada</v>
      </c>
      <c r="U56" s="181" t="str">
        <f ca="1">IF((OR(O56="",P56="")),"",IF(T56="Finalizada","Finalizada",(P56-$B$2)))</f>
        <v>Finalizada</v>
      </c>
      <c r="V56" s="181" t="s">
        <v>443</v>
      </c>
      <c r="W56" s="181" t="s">
        <v>444</v>
      </c>
      <c r="X56" s="181" t="s">
        <v>445</v>
      </c>
      <c r="Y56" s="219">
        <f t="shared" si="139"/>
        <v>690824116.01999998</v>
      </c>
      <c r="Z56" s="219">
        <v>0</v>
      </c>
      <c r="AA56" s="219">
        <v>690824116.01999998</v>
      </c>
      <c r="AB56" s="219"/>
      <c r="AC56" s="219"/>
      <c r="AD56" s="219"/>
      <c r="AE56" s="219"/>
      <c r="AF56" s="219"/>
      <c r="AG56" s="290">
        <v>0</v>
      </c>
      <c r="AH56" s="288">
        <f t="shared" si="155"/>
        <v>0</v>
      </c>
      <c r="AI56" s="326">
        <v>264573320</v>
      </c>
      <c r="AJ56" s="287">
        <f t="shared" si="140"/>
        <v>2.611087603315406</v>
      </c>
      <c r="AK56" s="287">
        <v>426250796</v>
      </c>
      <c r="AL56" s="287">
        <f t="shared" si="156"/>
        <v>0</v>
      </c>
      <c r="AM56" s="289"/>
      <c r="AN56" s="287" t="e">
        <f t="shared" si="141"/>
        <v>#DIV/0!</v>
      </c>
      <c r="AO56" s="287"/>
      <c r="AP56" s="175">
        <v>0</v>
      </c>
      <c r="AQ56" s="217">
        <f t="shared" si="157"/>
        <v>0</v>
      </c>
      <c r="AR56" s="175">
        <v>0</v>
      </c>
      <c r="AS56" s="217">
        <f t="shared" si="158"/>
        <v>0</v>
      </c>
      <c r="AT56" s="217"/>
      <c r="AU56" s="175">
        <v>0</v>
      </c>
      <c r="AV56" s="217">
        <f t="shared" si="142"/>
        <v>0</v>
      </c>
      <c r="AW56" s="175">
        <v>1</v>
      </c>
      <c r="AX56" s="217">
        <f t="shared" si="143"/>
        <v>0.12</v>
      </c>
      <c r="AY56" s="342">
        <f t="shared" si="159"/>
        <v>1</v>
      </c>
      <c r="AZ56" s="182">
        <v>0</v>
      </c>
      <c r="BA56" s="183">
        <f t="shared" si="160"/>
        <v>0</v>
      </c>
      <c r="BB56" s="182">
        <v>1</v>
      </c>
      <c r="BC56" s="183">
        <f t="shared" si="161"/>
        <v>0.12</v>
      </c>
      <c r="BD56" s="183"/>
      <c r="BE56" s="183"/>
      <c r="BF56" s="182">
        <v>0</v>
      </c>
      <c r="BG56" s="183">
        <f t="shared" si="144"/>
        <v>0</v>
      </c>
      <c r="BH56" s="182">
        <v>0</v>
      </c>
      <c r="BI56" s="183">
        <f t="shared" si="145"/>
        <v>0</v>
      </c>
      <c r="BJ56" s="183"/>
      <c r="BK56" s="184">
        <f t="shared" si="146"/>
        <v>0</v>
      </c>
      <c r="BL56" s="184">
        <f t="shared" si="147"/>
        <v>1</v>
      </c>
      <c r="BM56" s="184">
        <f t="shared" si="148"/>
        <v>0</v>
      </c>
      <c r="BN56" s="184">
        <f t="shared" si="149"/>
        <v>-1</v>
      </c>
      <c r="BO56" s="185">
        <f t="shared" ref="BO56:BO59" si="169">SUM(BK56)</f>
        <v>0</v>
      </c>
      <c r="BP56" s="185">
        <f t="shared" ref="BP56:BP59" si="170">SUM(BK56,BL56)</f>
        <v>1</v>
      </c>
      <c r="BQ56" s="185">
        <f t="shared" ref="BQ56:BQ59" si="171">SUM(BK56:BM56)</f>
        <v>1</v>
      </c>
      <c r="BR56" s="185">
        <f t="shared" ref="BR56:BR59" si="172">SUM(BK56:BN56)</f>
        <v>0</v>
      </c>
      <c r="BS56" s="175">
        <f t="shared" si="154"/>
        <v>1</v>
      </c>
      <c r="BT56" s="186" t="s">
        <v>374</v>
      </c>
      <c r="BU56" s="187"/>
      <c r="BV56" s="187"/>
      <c r="BW56" s="187" t="s">
        <v>783</v>
      </c>
      <c r="BX56" s="187"/>
      <c r="BY56" s="187"/>
      <c r="BZ56" s="187"/>
      <c r="CA56" s="187"/>
      <c r="CB56" s="187"/>
      <c r="CC56" s="187"/>
      <c r="CD56" s="187"/>
      <c r="CF56" s="129"/>
      <c r="CO56" s="124"/>
    </row>
    <row r="57" spans="5:93" ht="60.75" customHeight="1" x14ac:dyDescent="0.2">
      <c r="E57" s="443"/>
      <c r="F57" s="221"/>
      <c r="G57" s="221"/>
      <c r="H57" s="277" t="s">
        <v>554</v>
      </c>
      <c r="I57" s="175">
        <v>0.02</v>
      </c>
      <c r="J57" s="175"/>
      <c r="K57" s="175" t="s">
        <v>230</v>
      </c>
      <c r="L57" s="175" t="s">
        <v>376</v>
      </c>
      <c r="M57" s="188" t="s">
        <v>377</v>
      </c>
      <c r="N57" s="188" t="s">
        <v>22</v>
      </c>
      <c r="O57" s="178">
        <v>45293</v>
      </c>
      <c r="P57" s="178">
        <v>45646</v>
      </c>
      <c r="Q57" s="177">
        <f t="shared" si="162"/>
        <v>353</v>
      </c>
      <c r="R57" s="179">
        <f t="shared" ca="1" si="163"/>
        <v>-40</v>
      </c>
      <c r="S57" s="180"/>
      <c r="T57" s="181" t="str">
        <f t="shared" ca="1" si="137"/>
        <v>Finalizada</v>
      </c>
      <c r="U57" s="181" t="str">
        <f t="shared" ca="1" si="164"/>
        <v>Finalizada</v>
      </c>
      <c r="V57" s="181" t="s">
        <v>454</v>
      </c>
      <c r="W57" s="181" t="s">
        <v>454</v>
      </c>
      <c r="X57" s="181" t="s">
        <v>454</v>
      </c>
      <c r="Y57" s="219">
        <f t="shared" si="139"/>
        <v>0</v>
      </c>
      <c r="Z57" s="219">
        <v>0</v>
      </c>
      <c r="AA57" s="219">
        <v>0</v>
      </c>
      <c r="AB57" s="219"/>
      <c r="AC57" s="219"/>
      <c r="AD57" s="219"/>
      <c r="AE57" s="219"/>
      <c r="AF57" s="219"/>
      <c r="AG57" s="290">
        <v>0</v>
      </c>
      <c r="AH57" s="288" t="e">
        <f t="shared" si="155"/>
        <v>#DIV/0!</v>
      </c>
      <c r="AI57" s="326"/>
      <c r="AJ57" s="287" t="e">
        <f t="shared" si="140"/>
        <v>#DIV/0!</v>
      </c>
      <c r="AK57" s="287"/>
      <c r="AL57" s="287" t="e">
        <f t="shared" si="156"/>
        <v>#DIV/0!</v>
      </c>
      <c r="AM57" s="287"/>
      <c r="AN57" s="287" t="e">
        <f t="shared" si="141"/>
        <v>#DIV/0!</v>
      </c>
      <c r="AO57" s="287"/>
      <c r="AP57" s="175">
        <v>0.3</v>
      </c>
      <c r="AQ57" s="217">
        <f t="shared" si="157"/>
        <v>6.0000000000000001E-3</v>
      </c>
      <c r="AR57" s="175">
        <v>0.4</v>
      </c>
      <c r="AS57" s="217">
        <f t="shared" si="158"/>
        <v>8.0000000000000002E-3</v>
      </c>
      <c r="AT57" s="217"/>
      <c r="AU57" s="175">
        <v>0.3</v>
      </c>
      <c r="AV57" s="217">
        <f t="shared" si="142"/>
        <v>6.0000000000000001E-3</v>
      </c>
      <c r="AW57" s="175">
        <f>+PEI!N48</f>
        <v>0</v>
      </c>
      <c r="AX57" s="217">
        <f t="shared" si="143"/>
        <v>0</v>
      </c>
      <c r="AY57" s="342">
        <f t="shared" si="159"/>
        <v>1</v>
      </c>
      <c r="AZ57" s="182">
        <v>0.3</v>
      </c>
      <c r="BA57" s="183">
        <f t="shared" si="160"/>
        <v>6.0000000000000001E-3</v>
      </c>
      <c r="BB57" s="182">
        <v>0.7</v>
      </c>
      <c r="BC57" s="183">
        <f t="shared" si="161"/>
        <v>1.3999999999999999E-2</v>
      </c>
      <c r="BD57" s="183"/>
      <c r="BE57" s="183"/>
      <c r="BF57" s="182">
        <v>0</v>
      </c>
      <c r="BG57" s="183">
        <f t="shared" si="144"/>
        <v>0</v>
      </c>
      <c r="BH57" s="182">
        <v>0</v>
      </c>
      <c r="BI57" s="183">
        <f t="shared" si="145"/>
        <v>0</v>
      </c>
      <c r="BJ57" s="183"/>
      <c r="BK57" s="184">
        <f t="shared" si="146"/>
        <v>0</v>
      </c>
      <c r="BL57" s="184">
        <f t="shared" si="147"/>
        <v>0.29999999999999993</v>
      </c>
      <c r="BM57" s="184">
        <f t="shared" si="148"/>
        <v>-0.3</v>
      </c>
      <c r="BN57" s="184">
        <f t="shared" si="149"/>
        <v>0</v>
      </c>
      <c r="BO57" s="185">
        <f t="shared" si="169"/>
        <v>0</v>
      </c>
      <c r="BP57" s="185">
        <f t="shared" si="170"/>
        <v>0.29999999999999993</v>
      </c>
      <c r="BQ57" s="185">
        <f t="shared" si="171"/>
        <v>0</v>
      </c>
      <c r="BR57" s="185">
        <f t="shared" si="172"/>
        <v>-5.5511151231257827E-17</v>
      </c>
      <c r="BS57" s="175">
        <f t="shared" si="154"/>
        <v>1</v>
      </c>
      <c r="BT57" s="186" t="s">
        <v>374</v>
      </c>
      <c r="BU57" s="187"/>
      <c r="BV57" s="187"/>
      <c r="BW57" s="187" t="s">
        <v>784</v>
      </c>
      <c r="BX57" s="187"/>
      <c r="BY57" s="187"/>
      <c r="BZ57" s="187"/>
      <c r="CA57" s="187"/>
      <c r="CB57" s="187"/>
      <c r="CC57" s="187"/>
      <c r="CD57" s="187"/>
      <c r="CF57" s="129"/>
      <c r="CO57" s="124"/>
    </row>
    <row r="58" spans="5:93" ht="60.75" customHeight="1" x14ac:dyDescent="0.2">
      <c r="E58" s="443"/>
      <c r="F58" s="443" t="s">
        <v>83</v>
      </c>
      <c r="G58" s="221" t="s">
        <v>242</v>
      </c>
      <c r="H58" s="277" t="s">
        <v>555</v>
      </c>
      <c r="I58" s="175">
        <v>0.02</v>
      </c>
      <c r="J58" s="175"/>
      <c r="K58" s="175" t="s">
        <v>378</v>
      </c>
      <c r="L58" s="175" t="s">
        <v>379</v>
      </c>
      <c r="M58" s="188" t="s">
        <v>377</v>
      </c>
      <c r="N58" s="188" t="s">
        <v>22</v>
      </c>
      <c r="O58" s="178">
        <v>45293</v>
      </c>
      <c r="P58" s="178">
        <v>45646</v>
      </c>
      <c r="Q58" s="177">
        <f t="shared" si="162"/>
        <v>353</v>
      </c>
      <c r="R58" s="179">
        <f t="shared" ca="1" si="163"/>
        <v>-40</v>
      </c>
      <c r="S58" s="180"/>
      <c r="T58" s="181" t="str">
        <f t="shared" ca="1" si="137"/>
        <v>Finalizada</v>
      </c>
      <c r="U58" s="181" t="str">
        <f t="shared" ca="1" si="164"/>
        <v>Finalizada</v>
      </c>
      <c r="V58" s="181" t="s">
        <v>454</v>
      </c>
      <c r="W58" s="181" t="s">
        <v>454</v>
      </c>
      <c r="X58" s="181" t="s">
        <v>454</v>
      </c>
      <c r="Y58" s="219">
        <f t="shared" si="139"/>
        <v>0</v>
      </c>
      <c r="Z58" s="219">
        <v>0</v>
      </c>
      <c r="AA58" s="219">
        <v>0</v>
      </c>
      <c r="AB58" s="219"/>
      <c r="AC58" s="219"/>
      <c r="AD58" s="219"/>
      <c r="AE58" s="219"/>
      <c r="AF58" s="219"/>
      <c r="AG58" s="290">
        <v>0</v>
      </c>
      <c r="AH58" s="288" t="e">
        <f t="shared" si="155"/>
        <v>#DIV/0!</v>
      </c>
      <c r="AI58" s="326"/>
      <c r="AJ58" s="287" t="e">
        <f t="shared" si="140"/>
        <v>#DIV/0!</v>
      </c>
      <c r="AK58" s="287"/>
      <c r="AL58" s="287" t="e">
        <f t="shared" si="156"/>
        <v>#DIV/0!</v>
      </c>
      <c r="AM58" s="287"/>
      <c r="AN58" s="287" t="e">
        <f t="shared" si="141"/>
        <v>#DIV/0!</v>
      </c>
      <c r="AO58" s="287"/>
      <c r="AP58" s="175">
        <v>0.3</v>
      </c>
      <c r="AQ58" s="217">
        <f t="shared" si="157"/>
        <v>6.0000000000000001E-3</v>
      </c>
      <c r="AR58" s="175">
        <v>0.4</v>
      </c>
      <c r="AS58" s="217">
        <f t="shared" si="158"/>
        <v>8.0000000000000002E-3</v>
      </c>
      <c r="AT58" s="217"/>
      <c r="AU58" s="175">
        <v>0.3</v>
      </c>
      <c r="AV58" s="217">
        <f t="shared" si="142"/>
        <v>6.0000000000000001E-3</v>
      </c>
      <c r="AW58" s="175">
        <v>0</v>
      </c>
      <c r="AX58" s="217">
        <f t="shared" si="143"/>
        <v>0</v>
      </c>
      <c r="AY58" s="342">
        <f t="shared" si="159"/>
        <v>1</v>
      </c>
      <c r="AZ58" s="182">
        <v>0.3</v>
      </c>
      <c r="BA58" s="183">
        <f t="shared" si="160"/>
        <v>6.0000000000000001E-3</v>
      </c>
      <c r="BB58" s="182">
        <v>0.7</v>
      </c>
      <c r="BC58" s="183">
        <f t="shared" si="161"/>
        <v>1.3999999999999999E-2</v>
      </c>
      <c r="BD58" s="183"/>
      <c r="BE58" s="183"/>
      <c r="BF58" s="182">
        <v>0</v>
      </c>
      <c r="BG58" s="183">
        <f t="shared" si="144"/>
        <v>0</v>
      </c>
      <c r="BH58" s="182">
        <v>0</v>
      </c>
      <c r="BI58" s="183">
        <f t="shared" si="145"/>
        <v>0</v>
      </c>
      <c r="BJ58" s="183"/>
      <c r="BK58" s="184">
        <f t="shared" si="146"/>
        <v>0</v>
      </c>
      <c r="BL58" s="184">
        <f t="shared" si="147"/>
        <v>0.29999999999999993</v>
      </c>
      <c r="BM58" s="184">
        <f t="shared" si="148"/>
        <v>-0.3</v>
      </c>
      <c r="BN58" s="184">
        <f t="shared" si="149"/>
        <v>0</v>
      </c>
      <c r="BO58" s="185">
        <f t="shared" si="169"/>
        <v>0</v>
      </c>
      <c r="BP58" s="185">
        <f t="shared" si="170"/>
        <v>0.29999999999999993</v>
      </c>
      <c r="BQ58" s="185">
        <f t="shared" si="171"/>
        <v>0</v>
      </c>
      <c r="BR58" s="185">
        <f t="shared" si="172"/>
        <v>-5.5511151231257827E-17</v>
      </c>
      <c r="BS58" s="175">
        <f t="shared" si="154"/>
        <v>1</v>
      </c>
      <c r="BT58" s="186" t="s">
        <v>374</v>
      </c>
      <c r="BU58" s="187" t="s">
        <v>647</v>
      </c>
      <c r="BV58" s="187"/>
      <c r="BW58" s="187" t="s">
        <v>785</v>
      </c>
      <c r="BX58" s="187"/>
      <c r="BY58" s="187"/>
      <c r="BZ58" s="187"/>
      <c r="CA58" s="187"/>
      <c r="CB58" s="187"/>
      <c r="CC58" s="187"/>
      <c r="CD58" s="187"/>
      <c r="CF58" s="129"/>
      <c r="CO58" s="124"/>
    </row>
    <row r="59" spans="5:93" ht="60.75" customHeight="1" x14ac:dyDescent="0.2">
      <c r="E59" s="443"/>
      <c r="F59" s="443"/>
      <c r="G59" s="221"/>
      <c r="H59" s="277" t="s">
        <v>556</v>
      </c>
      <c r="I59" s="175">
        <v>0.02</v>
      </c>
      <c r="J59" s="175"/>
      <c r="K59" s="175" t="s">
        <v>231</v>
      </c>
      <c r="L59" s="175" t="s">
        <v>232</v>
      </c>
      <c r="M59" s="176" t="s">
        <v>233</v>
      </c>
      <c r="N59" s="188" t="s">
        <v>22</v>
      </c>
      <c r="O59" s="178">
        <v>45293</v>
      </c>
      <c r="P59" s="178">
        <v>45646</v>
      </c>
      <c r="Q59" s="177">
        <f t="shared" si="162"/>
        <v>353</v>
      </c>
      <c r="R59" s="179">
        <f t="shared" ca="1" si="163"/>
        <v>-40</v>
      </c>
      <c r="S59" s="180"/>
      <c r="T59" s="181" t="str">
        <f t="shared" ca="1" si="137"/>
        <v>Finalizada</v>
      </c>
      <c r="U59" s="181" t="str">
        <f t="shared" ca="1" si="164"/>
        <v>Finalizada</v>
      </c>
      <c r="V59" s="181" t="s">
        <v>454</v>
      </c>
      <c r="W59" s="181" t="s">
        <v>454</v>
      </c>
      <c r="X59" s="181" t="s">
        <v>454</v>
      </c>
      <c r="Y59" s="219">
        <f t="shared" si="139"/>
        <v>0</v>
      </c>
      <c r="Z59" s="219">
        <v>0</v>
      </c>
      <c r="AA59" s="219">
        <v>0</v>
      </c>
      <c r="AB59" s="219"/>
      <c r="AC59" s="219"/>
      <c r="AD59" s="219"/>
      <c r="AE59" s="219"/>
      <c r="AF59" s="219"/>
      <c r="AG59" s="290">
        <v>0</v>
      </c>
      <c r="AH59" s="288" t="e">
        <f t="shared" si="155"/>
        <v>#DIV/0!</v>
      </c>
      <c r="AI59" s="326"/>
      <c r="AJ59" s="287" t="e">
        <f t="shared" si="140"/>
        <v>#DIV/0!</v>
      </c>
      <c r="AK59" s="287"/>
      <c r="AL59" s="287" t="e">
        <f t="shared" si="156"/>
        <v>#DIV/0!</v>
      </c>
      <c r="AM59" s="287"/>
      <c r="AN59" s="287" t="e">
        <f t="shared" si="141"/>
        <v>#DIV/0!</v>
      </c>
      <c r="AO59" s="287"/>
      <c r="AP59" s="175">
        <v>0.3</v>
      </c>
      <c r="AQ59" s="217">
        <f t="shared" si="157"/>
        <v>6.0000000000000001E-3</v>
      </c>
      <c r="AR59" s="175">
        <v>0.4</v>
      </c>
      <c r="AS59" s="217">
        <f t="shared" si="158"/>
        <v>8.0000000000000002E-3</v>
      </c>
      <c r="AT59" s="217"/>
      <c r="AU59" s="175">
        <v>0.3</v>
      </c>
      <c r="AV59" s="217">
        <f t="shared" si="142"/>
        <v>6.0000000000000001E-3</v>
      </c>
      <c r="AW59" s="175">
        <v>0</v>
      </c>
      <c r="AX59" s="217">
        <f t="shared" si="143"/>
        <v>0</v>
      </c>
      <c r="AY59" s="342">
        <f t="shared" si="159"/>
        <v>1</v>
      </c>
      <c r="AZ59" s="182">
        <v>0.3</v>
      </c>
      <c r="BA59" s="183">
        <f t="shared" si="160"/>
        <v>6.0000000000000001E-3</v>
      </c>
      <c r="BB59" s="182">
        <v>0.5</v>
      </c>
      <c r="BC59" s="183">
        <f t="shared" si="161"/>
        <v>0.01</v>
      </c>
      <c r="BD59" s="183"/>
      <c r="BE59" s="183"/>
      <c r="BF59" s="182">
        <v>0.2</v>
      </c>
      <c r="BG59" s="183">
        <f t="shared" si="144"/>
        <v>4.0000000000000001E-3</v>
      </c>
      <c r="BH59" s="182">
        <v>0</v>
      </c>
      <c r="BI59" s="183">
        <f t="shared" si="145"/>
        <v>0</v>
      </c>
      <c r="BJ59" s="183"/>
      <c r="BK59" s="184">
        <f t="shared" si="146"/>
        <v>0</v>
      </c>
      <c r="BL59" s="184">
        <f t="shared" si="147"/>
        <v>9.9999999999999978E-2</v>
      </c>
      <c r="BM59" s="184">
        <f t="shared" si="148"/>
        <v>-9.9999999999999978E-2</v>
      </c>
      <c r="BN59" s="184">
        <f t="shared" si="149"/>
        <v>0</v>
      </c>
      <c r="BO59" s="185">
        <f t="shared" si="169"/>
        <v>0</v>
      </c>
      <c r="BP59" s="185">
        <f t="shared" si="170"/>
        <v>9.9999999999999978E-2</v>
      </c>
      <c r="BQ59" s="185">
        <f t="shared" si="171"/>
        <v>0</v>
      </c>
      <c r="BR59" s="185">
        <f t="shared" si="172"/>
        <v>0</v>
      </c>
      <c r="BS59" s="175">
        <f t="shared" si="154"/>
        <v>1</v>
      </c>
      <c r="BT59" s="186" t="s">
        <v>374</v>
      </c>
      <c r="BU59" s="187" t="s">
        <v>648</v>
      </c>
      <c r="BV59" s="187"/>
      <c r="BW59" s="187"/>
      <c r="BX59" s="187" t="s">
        <v>786</v>
      </c>
      <c r="BY59" s="187" t="s">
        <v>853</v>
      </c>
      <c r="BZ59" s="187"/>
      <c r="CA59" s="187"/>
      <c r="CB59" s="187"/>
      <c r="CC59" s="187"/>
      <c r="CD59" s="187"/>
      <c r="CF59" s="129"/>
      <c r="CO59" s="124"/>
    </row>
    <row r="60" spans="5:93" ht="66" customHeight="1" x14ac:dyDescent="0.2">
      <c r="E60" s="443"/>
      <c r="F60" s="221"/>
      <c r="G60" s="222"/>
      <c r="H60" s="277" t="s">
        <v>557</v>
      </c>
      <c r="I60" s="175">
        <v>0.02</v>
      </c>
      <c r="J60" s="175"/>
      <c r="K60" s="188" t="s">
        <v>177</v>
      </c>
      <c r="L60" s="175"/>
      <c r="M60" s="176" t="s">
        <v>180</v>
      </c>
      <c r="N60" s="188" t="s">
        <v>22</v>
      </c>
      <c r="O60" s="178">
        <v>45444</v>
      </c>
      <c r="P60" s="178">
        <v>45646</v>
      </c>
      <c r="Q60" s="177">
        <f t="shared" si="162"/>
        <v>202</v>
      </c>
      <c r="R60" s="179">
        <f t="shared" ca="1" si="163"/>
        <v>-40</v>
      </c>
      <c r="S60" s="180"/>
      <c r="T60" s="181" t="str">
        <f t="shared" ca="1" si="137"/>
        <v>Finalizada</v>
      </c>
      <c r="U60" s="181" t="str">
        <f t="shared" ca="1" si="164"/>
        <v>Finalizada</v>
      </c>
      <c r="V60" s="181" t="s">
        <v>454</v>
      </c>
      <c r="W60" s="181" t="s">
        <v>454</v>
      </c>
      <c r="X60" s="181" t="s">
        <v>454</v>
      </c>
      <c r="Y60" s="219">
        <f t="shared" si="139"/>
        <v>0</v>
      </c>
      <c r="Z60" s="219">
        <v>0</v>
      </c>
      <c r="AA60" s="219">
        <v>0</v>
      </c>
      <c r="AB60" s="219"/>
      <c r="AC60" s="219"/>
      <c r="AD60" s="219"/>
      <c r="AE60" s="219"/>
      <c r="AF60" s="219"/>
      <c r="AG60" s="290">
        <v>0</v>
      </c>
      <c r="AH60" s="288" t="e">
        <f t="shared" si="155"/>
        <v>#DIV/0!</v>
      </c>
      <c r="AI60" s="326"/>
      <c r="AJ60" s="287" t="e">
        <f t="shared" si="140"/>
        <v>#DIV/0!</v>
      </c>
      <c r="AK60" s="287"/>
      <c r="AL60" s="287" t="e">
        <f t="shared" si="156"/>
        <v>#DIV/0!</v>
      </c>
      <c r="AM60" s="287"/>
      <c r="AN60" s="287" t="e">
        <f t="shared" si="141"/>
        <v>#DIV/0!</v>
      </c>
      <c r="AO60" s="287"/>
      <c r="AP60" s="175">
        <v>0.5</v>
      </c>
      <c r="AQ60" s="217">
        <f t="shared" si="157"/>
        <v>0.01</v>
      </c>
      <c r="AR60" s="175">
        <v>0.5</v>
      </c>
      <c r="AS60" s="217">
        <f t="shared" si="158"/>
        <v>0.01</v>
      </c>
      <c r="AT60" s="217"/>
      <c r="AU60" s="175">
        <f>+PEI!M51</f>
        <v>0</v>
      </c>
      <c r="AV60" s="217">
        <f t="shared" si="142"/>
        <v>0</v>
      </c>
      <c r="AW60" s="175">
        <f>+PEI!N51</f>
        <v>0</v>
      </c>
      <c r="AX60" s="217">
        <f t="shared" si="143"/>
        <v>0</v>
      </c>
      <c r="AY60" s="342">
        <f t="shared" si="159"/>
        <v>1</v>
      </c>
      <c r="AZ60" s="182">
        <v>0.5</v>
      </c>
      <c r="BA60" s="183">
        <f t="shared" si="160"/>
        <v>0.01</v>
      </c>
      <c r="BB60" s="182">
        <v>0.5</v>
      </c>
      <c r="BC60" s="183">
        <f t="shared" si="161"/>
        <v>0.01</v>
      </c>
      <c r="BD60" s="183"/>
      <c r="BE60" s="183"/>
      <c r="BF60" s="182">
        <v>0</v>
      </c>
      <c r="BG60" s="183">
        <f t="shared" si="144"/>
        <v>0</v>
      </c>
      <c r="BH60" s="182">
        <v>0</v>
      </c>
      <c r="BI60" s="183">
        <f t="shared" si="145"/>
        <v>0</v>
      </c>
      <c r="BJ60" s="183"/>
      <c r="BK60" s="184">
        <f t="shared" si="146"/>
        <v>0</v>
      </c>
      <c r="BL60" s="184">
        <f t="shared" si="147"/>
        <v>0</v>
      </c>
      <c r="BM60" s="184">
        <f t="shared" si="148"/>
        <v>0</v>
      </c>
      <c r="BN60" s="184">
        <f t="shared" si="149"/>
        <v>0</v>
      </c>
      <c r="BO60" s="185">
        <f t="shared" si="150"/>
        <v>0</v>
      </c>
      <c r="BP60" s="185">
        <f t="shared" si="151"/>
        <v>0</v>
      </c>
      <c r="BQ60" s="185">
        <f t="shared" si="152"/>
        <v>0</v>
      </c>
      <c r="BR60" s="185">
        <f t="shared" si="153"/>
        <v>0</v>
      </c>
      <c r="BS60" s="175">
        <f t="shared" si="154"/>
        <v>1</v>
      </c>
      <c r="BT60" s="186" t="s">
        <v>374</v>
      </c>
      <c r="BU60" s="187" t="s">
        <v>649</v>
      </c>
      <c r="BV60" s="187"/>
      <c r="BW60" s="187" t="s">
        <v>787</v>
      </c>
      <c r="BX60" s="187"/>
      <c r="BY60" s="187"/>
      <c r="BZ60" s="187"/>
      <c r="CA60" s="187"/>
      <c r="CB60" s="187"/>
      <c r="CC60" s="187"/>
      <c r="CD60" s="187"/>
      <c r="CF60" s="129"/>
      <c r="CO60" s="124"/>
    </row>
    <row r="61" spans="5:93" ht="66" customHeight="1" x14ac:dyDescent="0.2">
      <c r="E61" s="443"/>
      <c r="F61" s="221"/>
      <c r="G61" s="250"/>
      <c r="H61" s="277" t="s">
        <v>629</v>
      </c>
      <c r="I61" s="175">
        <v>0.15</v>
      </c>
      <c r="J61" s="175"/>
      <c r="K61" s="188" t="s">
        <v>630</v>
      </c>
      <c r="L61" s="175"/>
      <c r="M61" s="176" t="s">
        <v>631</v>
      </c>
      <c r="N61" s="188" t="s">
        <v>22</v>
      </c>
      <c r="O61" s="178">
        <v>45444</v>
      </c>
      <c r="P61" s="178">
        <v>45646</v>
      </c>
      <c r="Q61" s="177">
        <f t="shared" si="162"/>
        <v>202</v>
      </c>
      <c r="R61" s="179">
        <f t="shared" ca="1" si="163"/>
        <v>-40</v>
      </c>
      <c r="S61" s="180"/>
      <c r="T61" s="181" t="str">
        <f t="shared" ca="1" si="137"/>
        <v>Pendiente</v>
      </c>
      <c r="U61" s="181">
        <f t="shared" ref="U61" ca="1" si="173">IF((OR(O61="",P61="")),"",IF(T61="Finalizada","Finalizada",(P61-$B$2)))</f>
        <v>-40</v>
      </c>
      <c r="V61" s="181" t="s">
        <v>443</v>
      </c>
      <c r="W61" s="181" t="s">
        <v>632</v>
      </c>
      <c r="X61" s="181" t="s">
        <v>454</v>
      </c>
      <c r="Y61" s="219">
        <f>SUM(Z61:AB61)</f>
        <v>198185438</v>
      </c>
      <c r="Z61" s="219">
        <v>0</v>
      </c>
      <c r="AA61" s="219">
        <v>468425553</v>
      </c>
      <c r="AB61" s="327">
        <v>-270240115</v>
      </c>
      <c r="AC61" s="327"/>
      <c r="AD61" s="219"/>
      <c r="AE61" s="219"/>
      <c r="AF61" s="219"/>
      <c r="AG61" s="290">
        <v>0</v>
      </c>
      <c r="AH61" s="288">
        <f t="shared" si="155"/>
        <v>0</v>
      </c>
      <c r="AI61" s="326">
        <v>90000000</v>
      </c>
      <c r="AJ61" s="287">
        <f t="shared" si="140"/>
        <v>5.204728366666667</v>
      </c>
      <c r="AK61" s="287">
        <v>22037147</v>
      </c>
      <c r="AL61" s="287">
        <f t="shared" si="156"/>
        <v>0</v>
      </c>
      <c r="AM61" s="287">
        <v>59883455</v>
      </c>
      <c r="AN61" s="287">
        <f t="shared" si="141"/>
        <v>1.5029192954882111</v>
      </c>
      <c r="AO61" s="287"/>
      <c r="AP61" s="175">
        <v>0</v>
      </c>
      <c r="AQ61" s="217">
        <f t="shared" si="157"/>
        <v>0</v>
      </c>
      <c r="AR61" s="175">
        <v>0</v>
      </c>
      <c r="AS61" s="217">
        <f t="shared" si="158"/>
        <v>0</v>
      </c>
      <c r="AT61" s="217"/>
      <c r="AU61" s="175">
        <v>0.5</v>
      </c>
      <c r="AV61" s="217">
        <f t="shared" si="142"/>
        <v>7.4999999999999997E-2</v>
      </c>
      <c r="AW61" s="175">
        <v>0.5</v>
      </c>
      <c r="AX61" s="217">
        <f t="shared" si="143"/>
        <v>7.4999999999999997E-2</v>
      </c>
      <c r="AY61" s="342">
        <f t="shared" si="159"/>
        <v>1</v>
      </c>
      <c r="AZ61" s="182">
        <v>0</v>
      </c>
      <c r="BA61" s="183">
        <f t="shared" si="160"/>
        <v>0</v>
      </c>
      <c r="BB61" s="182">
        <v>0.2</v>
      </c>
      <c r="BC61" s="183">
        <f t="shared" si="161"/>
        <v>0.03</v>
      </c>
      <c r="BD61" s="183"/>
      <c r="BE61" s="183"/>
      <c r="BF61" s="182">
        <v>0.55000000000000004</v>
      </c>
      <c r="BG61" s="183">
        <f t="shared" si="144"/>
        <v>8.2500000000000004E-2</v>
      </c>
      <c r="BH61" s="182">
        <v>0.08</v>
      </c>
      <c r="BI61" s="183">
        <f>BH61*I61</f>
        <v>1.2E-2</v>
      </c>
      <c r="BJ61" s="183"/>
      <c r="BK61" s="284">
        <f t="shared" si="146"/>
        <v>0</v>
      </c>
      <c r="BL61" s="184">
        <f t="shared" si="147"/>
        <v>0.2</v>
      </c>
      <c r="BM61" s="184">
        <f t="shared" si="148"/>
        <v>5.0000000000000044E-2</v>
      </c>
      <c r="BN61" s="184">
        <f t="shared" si="149"/>
        <v>-0.42</v>
      </c>
      <c r="BO61" s="185">
        <f t="shared" ref="BO61" si="174">SUM(BK61)</f>
        <v>0</v>
      </c>
      <c r="BP61" s="185">
        <f t="shared" ref="BP61" si="175">SUM(BK61,BL61)</f>
        <v>0.2</v>
      </c>
      <c r="BQ61" s="185">
        <f t="shared" ref="BQ61" si="176">SUM(BK61:BM61)</f>
        <v>0.25000000000000006</v>
      </c>
      <c r="BR61" s="185">
        <f t="shared" ref="BR61" si="177">SUM(BK61:BN61)</f>
        <v>-0.16999999999999993</v>
      </c>
      <c r="BS61" s="175">
        <f t="shared" si="154"/>
        <v>0.83</v>
      </c>
      <c r="BT61" s="186" t="s">
        <v>374</v>
      </c>
      <c r="BU61" s="187"/>
      <c r="BV61" s="187"/>
      <c r="BW61" s="285"/>
      <c r="BX61" s="285" t="s">
        <v>788</v>
      </c>
      <c r="BY61" s="187" t="s">
        <v>854</v>
      </c>
      <c r="BZ61" s="187"/>
      <c r="CA61" s="187"/>
      <c r="CB61" s="187"/>
      <c r="CC61" s="187" t="s">
        <v>952</v>
      </c>
      <c r="CD61" s="187" t="s">
        <v>954</v>
      </c>
      <c r="CF61" s="129"/>
      <c r="CO61" s="124"/>
    </row>
    <row r="62" spans="5:93" ht="60.75" customHeight="1" x14ac:dyDescent="0.2">
      <c r="E62" s="443"/>
      <c r="F62" s="221"/>
      <c r="G62" s="168"/>
      <c r="H62" s="168"/>
      <c r="I62" s="169">
        <f>SUM(I49:I61)</f>
        <v>1</v>
      </c>
      <c r="J62" s="169"/>
      <c r="K62" s="169"/>
      <c r="L62" s="169"/>
      <c r="M62" s="168"/>
      <c r="N62" s="168"/>
      <c r="O62" s="168"/>
      <c r="P62" s="168"/>
      <c r="Q62" s="168"/>
      <c r="R62" s="168"/>
      <c r="S62" s="168"/>
      <c r="T62" s="168"/>
      <c r="U62" s="168" t="s">
        <v>139</v>
      </c>
      <c r="V62" s="168"/>
      <c r="W62" s="168"/>
      <c r="X62" s="168"/>
      <c r="Y62" s="238">
        <f>SUM(Y49:Y61)</f>
        <v>1224829026.02</v>
      </c>
      <c r="Z62" s="238"/>
      <c r="AA62" s="238">
        <f>SUM(AA49:AA61)</f>
        <v>1365664669.02</v>
      </c>
      <c r="AB62" s="238"/>
      <c r="AC62" s="238"/>
      <c r="AD62" s="238">
        <f>SUM(AD49:AD61)</f>
        <v>0</v>
      </c>
      <c r="AE62" s="238"/>
      <c r="AF62" s="238"/>
      <c r="AG62" s="291">
        <f>SUM(AG49:AG61)</f>
        <v>17486113</v>
      </c>
      <c r="AH62" s="335">
        <f>+AI62+AG62</f>
        <v>413884600</v>
      </c>
      <c r="AI62" s="291">
        <f>SUM(AI49:AI61)</f>
        <v>396398487</v>
      </c>
      <c r="AJ62" s="168"/>
      <c r="AK62" s="347">
        <f>SUM(AK49:AK61)</f>
        <v>612379339</v>
      </c>
      <c r="AL62" s="168"/>
      <c r="AM62" s="238">
        <f>SUM(AM49:AM61)</f>
        <v>149895871</v>
      </c>
      <c r="AN62" s="292">
        <f>+AQ62+AS62+AV62+AX62</f>
        <v>1.0000000000000002</v>
      </c>
      <c r="AO62" s="291">
        <f>SUM(AG62,AI62,AK62,AM62)</f>
        <v>1176159810</v>
      </c>
      <c r="AP62" s="168"/>
      <c r="AQ62" s="170">
        <f>SUM(AQ49:AQ61)/$I62</f>
        <v>0.14550000000000002</v>
      </c>
      <c r="AR62" s="170"/>
      <c r="AS62" s="170">
        <f>SUM(AS49:AS61)/$I62</f>
        <v>0.24150000000000005</v>
      </c>
      <c r="AT62" s="297">
        <f>+AS62+AQ62</f>
        <v>0.38700000000000007</v>
      </c>
      <c r="AU62" s="170"/>
      <c r="AV62" s="170">
        <f>SUM(AV49:AV61)/$I62</f>
        <v>0.29300000000000004</v>
      </c>
      <c r="AW62" s="170"/>
      <c r="AX62" s="170">
        <f>SUM(AX49:AX61)/$I62</f>
        <v>0.32</v>
      </c>
      <c r="AY62" s="345">
        <f>+AX62+AV62</f>
        <v>0.61299999999999999</v>
      </c>
      <c r="AZ62" s="168"/>
      <c r="BA62" s="170">
        <f>SUM(BA49:BA61)/$I62</f>
        <v>7.4499999999999997E-2</v>
      </c>
      <c r="BB62" s="168"/>
      <c r="BC62" s="169">
        <f>SUM(BC49:BC61)/I62</f>
        <v>0.44650000000000001</v>
      </c>
      <c r="BD62" s="171"/>
      <c r="BE62" s="297">
        <f>+BC62+BA62</f>
        <v>0.52100000000000002</v>
      </c>
      <c r="BF62" s="168"/>
      <c r="BG62" s="169">
        <f>SUM(BG49:BG61)/$I62</f>
        <v>0.37550000000000006</v>
      </c>
      <c r="BH62" s="168"/>
      <c r="BI62" s="169">
        <f>SUM(BI49:BI61)/$I62</f>
        <v>7.1999999999999995E-2</v>
      </c>
      <c r="BJ62" s="297">
        <f>+BI62+BG62</f>
        <v>0.44750000000000006</v>
      </c>
      <c r="BK62" s="168"/>
      <c r="BL62" s="172">
        <f>BA62-AQ62</f>
        <v>-7.1000000000000021E-2</v>
      </c>
      <c r="BM62" s="172">
        <f>BC62-AS62</f>
        <v>0.20499999999999996</v>
      </c>
      <c r="BN62" s="172">
        <f>BG62-AV62</f>
        <v>8.2500000000000018E-2</v>
      </c>
      <c r="BO62" s="172">
        <f>BI62-AX62</f>
        <v>-0.248</v>
      </c>
      <c r="BP62" s="172">
        <f>SUM(BL62)</f>
        <v>-7.1000000000000021E-2</v>
      </c>
      <c r="BQ62" s="172">
        <f>SUM(BL62,BM62)</f>
        <v>0.13399999999999995</v>
      </c>
      <c r="BR62" s="172">
        <f>SUM(BL62:BN62)</f>
        <v>0.21649999999999997</v>
      </c>
      <c r="BS62" s="172">
        <f>SUM(BL62:BO62)</f>
        <v>-3.1500000000000028E-2</v>
      </c>
      <c r="BT62" s="168"/>
      <c r="BU62" s="168"/>
      <c r="BV62" s="168"/>
      <c r="BW62" s="168"/>
      <c r="BX62" s="168"/>
      <c r="BY62" s="168"/>
      <c r="BZ62" s="168"/>
      <c r="CA62" s="168"/>
      <c r="CB62" s="168"/>
      <c r="CC62" s="168"/>
      <c r="CD62" s="168"/>
    </row>
    <row r="63" spans="5:93" ht="60.75" hidden="1" customHeight="1" x14ac:dyDescent="0.2">
      <c r="E63" s="443"/>
      <c r="F63" s="221"/>
      <c r="G63" s="168" t="s">
        <v>28</v>
      </c>
      <c r="H63" s="274"/>
      <c r="I63" s="275"/>
      <c r="J63" s="275"/>
      <c r="K63" s="275"/>
      <c r="L63" s="275"/>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303"/>
      <c r="AY63" s="346"/>
      <c r="AZ63" s="274"/>
      <c r="BA63" s="274"/>
      <c r="BB63" s="274"/>
      <c r="BC63" s="274"/>
      <c r="BD63" s="274"/>
      <c r="BE63" s="274"/>
      <c r="BF63" s="274"/>
      <c r="BG63" s="274"/>
      <c r="BH63" s="274"/>
      <c r="BI63" s="274"/>
      <c r="BJ63" s="274"/>
      <c r="BK63" s="274"/>
      <c r="BL63" s="276"/>
      <c r="BM63" s="276"/>
      <c r="BN63" s="276"/>
      <c r="BO63" s="276"/>
      <c r="BP63" s="276"/>
      <c r="BQ63" s="276"/>
      <c r="BR63" s="276"/>
      <c r="BS63" s="276"/>
      <c r="BT63" s="274"/>
      <c r="BU63" s="274"/>
      <c r="BV63" s="274"/>
      <c r="BW63" s="274"/>
      <c r="BX63" s="274"/>
      <c r="BY63" s="274"/>
      <c r="BZ63" s="274"/>
      <c r="CA63" s="274"/>
      <c r="CB63" s="274"/>
      <c r="CC63" s="274"/>
      <c r="CD63" s="274"/>
    </row>
    <row r="64" spans="5:93" ht="41.25" customHeight="1" x14ac:dyDescent="0.2">
      <c r="E64" s="206" t="str">
        <f>+PEI!B70</f>
        <v xml:space="preserve">3. CLIENTES (COMPRADORES-CONCESIONARIOS) </v>
      </c>
      <c r="F64" s="207"/>
      <c r="G64" s="208"/>
      <c r="H64" s="208"/>
      <c r="I64" s="209"/>
      <c r="J64" s="209"/>
      <c r="K64" s="209"/>
      <c r="L64" s="209"/>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10"/>
      <c r="AQ64" s="210"/>
      <c r="AR64" s="210"/>
      <c r="AS64" s="210"/>
      <c r="AT64" s="210"/>
      <c r="AU64" s="210"/>
      <c r="AV64" s="210"/>
      <c r="AW64" s="210"/>
      <c r="AX64" s="208"/>
      <c r="AY64" s="345"/>
      <c r="AZ64" s="211"/>
      <c r="BA64" s="211"/>
      <c r="BB64" s="211"/>
      <c r="BC64" s="211"/>
      <c r="BD64" s="211"/>
      <c r="BE64" s="211"/>
      <c r="BF64" s="211"/>
      <c r="BG64" s="211"/>
      <c r="BH64" s="211"/>
      <c r="BI64" s="211"/>
      <c r="BJ64" s="211"/>
      <c r="BK64" s="212"/>
      <c r="BL64" s="212"/>
      <c r="BM64" s="212"/>
      <c r="BN64" s="212"/>
      <c r="BO64" s="212"/>
      <c r="BP64" s="212"/>
      <c r="BQ64" s="212"/>
      <c r="BR64" s="212"/>
      <c r="BS64" s="213"/>
      <c r="BT64" s="214"/>
      <c r="BU64" s="215"/>
      <c r="BV64" s="215"/>
      <c r="BW64" s="215"/>
      <c r="BX64" s="215"/>
      <c r="BY64" s="215"/>
      <c r="BZ64" s="215"/>
      <c r="CA64" s="215"/>
      <c r="CB64" s="215"/>
      <c r="CC64" s="215"/>
      <c r="CD64" s="215"/>
      <c r="CG64" s="124"/>
      <c r="CH64" s="124"/>
      <c r="CI64" s="124"/>
      <c r="CJ64" s="124"/>
      <c r="CK64" s="124"/>
      <c r="CL64" s="124"/>
      <c r="CM64" s="124"/>
      <c r="CN64" s="124"/>
      <c r="CO64" s="124"/>
    </row>
    <row r="65" spans="5:93" ht="60.75" customHeight="1" x14ac:dyDescent="0.2">
      <c r="E65" s="442" t="str">
        <f>+PEI!B72</f>
        <v>3.1</v>
      </c>
      <c r="F65" s="442" t="str">
        <f>+PEI!C72</f>
        <v xml:space="preserve">Modernizar y mantener las instalaciones del Depósito Libre Comercial de Golfito.  </v>
      </c>
      <c r="G65" s="442" t="str">
        <f>+PEI!D72</f>
        <v>Implementar un  PMINFR, interviniendo el mayor ## m2 del DLCG- que permitan modernizar las instalaciones.</v>
      </c>
      <c r="H65" s="174" t="s">
        <v>558</v>
      </c>
      <c r="I65" s="175">
        <v>0.05</v>
      </c>
      <c r="J65" s="175" t="s">
        <v>200</v>
      </c>
      <c r="K65" s="175" t="s">
        <v>380</v>
      </c>
      <c r="L65" s="175" t="s">
        <v>289</v>
      </c>
      <c r="M65" s="175" t="s">
        <v>381</v>
      </c>
      <c r="N65" s="175">
        <v>1</v>
      </c>
      <c r="O65" s="178">
        <v>45474</v>
      </c>
      <c r="P65" s="178">
        <v>45656</v>
      </c>
      <c r="Q65" s="177">
        <f t="shared" ref="Q65" si="178">IF(OR(O65="",P65=""),"",P65-O65)</f>
        <v>182</v>
      </c>
      <c r="R65" s="179">
        <f t="shared" ref="R65" ca="1" si="179">IF(OR(O65="",P65=""),"",P65-TODAY())</f>
        <v>-30</v>
      </c>
      <c r="S65" s="180"/>
      <c r="T65" s="181" t="str">
        <f t="shared" ref="T65:T84" ca="1" si="180">IF(Q65="","",(IF(AND(R65&gt;0,BS65&lt;100%),"Pendiente",IF(AND(R65&gt;0,BS65=100%),"Finalizada",IF(AND(R65&lt;0,BS65=100%),"Finalizada","Pendiente")))))</f>
        <v>Pendiente</v>
      </c>
      <c r="U65" s="181">
        <f ca="1">IF((OR(O65="",P65="")),"",IF(T65="Finalizada","Finalizada",(P65-$B$2)))</f>
        <v>-30</v>
      </c>
      <c r="V65" s="181" t="s">
        <v>454</v>
      </c>
      <c r="W65" s="181" t="s">
        <v>454</v>
      </c>
      <c r="X65" s="181" t="s">
        <v>454</v>
      </c>
      <c r="Y65" s="219">
        <f>SUM(Z65:AB65)-AD65</f>
        <v>0</v>
      </c>
      <c r="Z65" s="219">
        <v>0</v>
      </c>
      <c r="AA65" s="219"/>
      <c r="AB65" s="219"/>
      <c r="AC65" s="219"/>
      <c r="AD65" s="219"/>
      <c r="AE65" s="219"/>
      <c r="AF65" s="219"/>
      <c r="AG65" s="290"/>
      <c r="AH65" s="288" t="e">
        <f>+Y65/AG65</f>
        <v>#DIV/0!</v>
      </c>
      <c r="AI65" s="287"/>
      <c r="AJ65" s="287" t="e">
        <f t="shared" ref="AJ65:AJ84" si="181">+AA65/AI65</f>
        <v>#DIV/0!</v>
      </c>
      <c r="AK65" s="287"/>
      <c r="AL65" s="287" t="e">
        <f t="shared" ref="AL65:AL84" si="182">+AG65/AK65</f>
        <v>#DIV/0!</v>
      </c>
      <c r="AM65" s="287"/>
      <c r="AN65" s="287" t="e">
        <f t="shared" ref="AN65:AN84" si="183">+AI65/AM65</f>
        <v>#DIV/0!</v>
      </c>
      <c r="AO65" s="287"/>
      <c r="AP65" s="175">
        <v>0</v>
      </c>
      <c r="AQ65" s="217">
        <f t="shared" ref="AQ65:AQ82" si="184">AP65*I65</f>
        <v>0</v>
      </c>
      <c r="AR65" s="175">
        <v>0</v>
      </c>
      <c r="AS65" s="217">
        <f t="shared" ref="AS65:AS82" si="185">AR65*I65</f>
        <v>0</v>
      </c>
      <c r="AT65" s="217"/>
      <c r="AU65" s="175">
        <v>0.5</v>
      </c>
      <c r="AV65" s="217">
        <f t="shared" ref="AV65:AV82" si="186">AU65*I65</f>
        <v>2.5000000000000001E-2</v>
      </c>
      <c r="AW65" s="175">
        <v>0.5</v>
      </c>
      <c r="AX65" s="217">
        <f t="shared" ref="AX65:AX82" si="187">AW65*I65</f>
        <v>2.5000000000000001E-2</v>
      </c>
      <c r="AY65" s="342">
        <f t="shared" ref="AY65:AY84" si="188">SUM(AP65,AR65,AU65,AW65)</f>
        <v>1</v>
      </c>
      <c r="AZ65" s="182">
        <v>0</v>
      </c>
      <c r="BA65" s="183">
        <f t="shared" ref="BA65:BA84" si="189">AZ65*I65</f>
        <v>0</v>
      </c>
      <c r="BB65" s="182">
        <v>0</v>
      </c>
      <c r="BC65" s="183">
        <f t="shared" ref="BC65:BC82" si="190">BB65*I65</f>
        <v>0</v>
      </c>
      <c r="BD65" s="183">
        <f>+AP65+AR65+AU65+AW65</f>
        <v>1</v>
      </c>
      <c r="BE65" s="183"/>
      <c r="BF65" s="182">
        <v>0</v>
      </c>
      <c r="BG65" s="183">
        <f t="shared" ref="BG65:BG82" si="191">BF65*I65</f>
        <v>0</v>
      </c>
      <c r="BH65" s="182">
        <v>0.75</v>
      </c>
      <c r="BI65" s="183">
        <f>BH65*I65</f>
        <v>3.7500000000000006E-2</v>
      </c>
      <c r="BJ65" s="183"/>
      <c r="BK65" s="184">
        <f t="shared" ref="BK65:BK77" si="192">AZ65-AP65</f>
        <v>0</v>
      </c>
      <c r="BL65" s="184">
        <f t="shared" ref="BL65:BL77" si="193">BB65-AR65</f>
        <v>0</v>
      </c>
      <c r="BM65" s="184">
        <f t="shared" ref="BM65:BM72" si="194">BF65-AU65</f>
        <v>-0.5</v>
      </c>
      <c r="BN65" s="184">
        <f t="shared" ref="BN65:BN72" si="195">BH65-AW65</f>
        <v>0.25</v>
      </c>
      <c r="BO65" s="185">
        <f t="shared" ref="BO65:BO68" si="196">SUM(BK65)</f>
        <v>0</v>
      </c>
      <c r="BP65" s="185">
        <f t="shared" ref="BP65:BP68" si="197">SUM(BK65,BL65)</f>
        <v>0</v>
      </c>
      <c r="BQ65" s="185">
        <f t="shared" ref="BQ65:BQ68" si="198">SUM(BK65:BM65)</f>
        <v>-0.5</v>
      </c>
      <c r="BR65" s="185">
        <f t="shared" ref="BR65:BR68" si="199">SUM(BK65:BN65)</f>
        <v>-0.25</v>
      </c>
      <c r="BS65" s="175">
        <f t="shared" ref="BS65:BS73" si="200">SUM(AZ65,BB65,BF65,BH65)</f>
        <v>0.75</v>
      </c>
      <c r="BT65" s="186" t="s">
        <v>290</v>
      </c>
      <c r="BU65" s="187"/>
      <c r="BV65" s="187"/>
      <c r="BW65" s="187"/>
      <c r="BX65" s="187" t="s">
        <v>792</v>
      </c>
      <c r="BY65" s="187" t="s">
        <v>792</v>
      </c>
      <c r="BZ65" s="187" t="s">
        <v>893</v>
      </c>
      <c r="CA65" s="187" t="s">
        <v>792</v>
      </c>
      <c r="CB65" s="187" t="s">
        <v>959</v>
      </c>
      <c r="CC65" s="187" t="s">
        <v>960</v>
      </c>
      <c r="CD65" s="187" t="s">
        <v>961</v>
      </c>
      <c r="CF65" s="129"/>
      <c r="CO65" s="124"/>
    </row>
    <row r="66" spans="5:93" ht="60.75" customHeight="1" x14ac:dyDescent="0.2">
      <c r="E66" s="443"/>
      <c r="F66" s="443"/>
      <c r="G66" s="443"/>
      <c r="H66" s="174" t="s">
        <v>559</v>
      </c>
      <c r="I66" s="175">
        <v>0.05</v>
      </c>
      <c r="J66" s="175" t="s">
        <v>201</v>
      </c>
      <c r="K66" s="175" t="s">
        <v>291</v>
      </c>
      <c r="L66" s="175" t="s">
        <v>292</v>
      </c>
      <c r="M66" s="175" t="s">
        <v>382</v>
      </c>
      <c r="N66" s="175">
        <v>1</v>
      </c>
      <c r="O66" s="178">
        <v>45292</v>
      </c>
      <c r="P66" s="178">
        <v>45381</v>
      </c>
      <c r="Q66" s="177">
        <f t="shared" ref="Q66:Q68" si="201">IF(OR(O66="",P66=""),"",P66-O66)</f>
        <v>89</v>
      </c>
      <c r="R66" s="179">
        <f t="shared" ref="R66:R68" ca="1" si="202">IF(OR(O66="",P66=""),"",P66-TODAY())</f>
        <v>-305</v>
      </c>
      <c r="S66" s="180"/>
      <c r="T66" s="181" t="str">
        <f t="shared" ca="1" si="180"/>
        <v>Finalizada</v>
      </c>
      <c r="U66" s="181" t="str">
        <f t="shared" ref="U66:U68" ca="1" si="203">IF((OR(O66="",P66="")),"",IF(T66="Finalizada","Finalizada",(P66-$B$2)))</f>
        <v>Finalizada</v>
      </c>
      <c r="V66" s="181" t="s">
        <v>464</v>
      </c>
      <c r="W66" s="181" t="s">
        <v>628</v>
      </c>
      <c r="X66" s="181" t="s">
        <v>627</v>
      </c>
      <c r="Y66" s="219">
        <f t="shared" ref="Y66:Y83" si="204">SUM(Z66:AB66)-AD66</f>
        <v>1636000</v>
      </c>
      <c r="Z66" s="219">
        <v>1636000</v>
      </c>
      <c r="AA66" s="219"/>
      <c r="AB66" s="219"/>
      <c r="AC66" s="219"/>
      <c r="AD66" s="219"/>
      <c r="AE66" s="219"/>
      <c r="AF66" s="219"/>
      <c r="AG66" s="290">
        <v>1636000</v>
      </c>
      <c r="AH66" s="288">
        <f t="shared" ref="AH66:AH84" si="205">+Y66/AG66</f>
        <v>1</v>
      </c>
      <c r="AI66" s="287"/>
      <c r="AJ66" s="287" t="e">
        <f t="shared" si="181"/>
        <v>#DIV/0!</v>
      </c>
      <c r="AK66" s="287"/>
      <c r="AL66" s="287" t="e">
        <f t="shared" si="182"/>
        <v>#DIV/0!</v>
      </c>
      <c r="AM66" s="287"/>
      <c r="AN66" s="287" t="e">
        <f t="shared" si="183"/>
        <v>#DIV/0!</v>
      </c>
      <c r="AO66" s="287"/>
      <c r="AP66" s="175">
        <v>1</v>
      </c>
      <c r="AQ66" s="217">
        <f t="shared" si="184"/>
        <v>0.05</v>
      </c>
      <c r="AR66" s="175">
        <v>0</v>
      </c>
      <c r="AS66" s="217">
        <f t="shared" si="185"/>
        <v>0</v>
      </c>
      <c r="AT66" s="217"/>
      <c r="AU66" s="175">
        <v>0</v>
      </c>
      <c r="AV66" s="217">
        <f t="shared" si="186"/>
        <v>0</v>
      </c>
      <c r="AW66" s="175">
        <v>0</v>
      </c>
      <c r="AX66" s="217">
        <f t="shared" si="187"/>
        <v>0</v>
      </c>
      <c r="AY66" s="342">
        <f t="shared" si="188"/>
        <v>1</v>
      </c>
      <c r="AZ66" s="182">
        <v>1</v>
      </c>
      <c r="BA66" s="183">
        <f t="shared" si="189"/>
        <v>0.05</v>
      </c>
      <c r="BB66" s="182">
        <v>0</v>
      </c>
      <c r="BC66" s="183">
        <f t="shared" si="190"/>
        <v>0</v>
      </c>
      <c r="BD66" s="183">
        <f t="shared" ref="BD66:BD84" si="206">+AP66+AR66+AU66+AW66</f>
        <v>1</v>
      </c>
      <c r="BE66" s="183"/>
      <c r="BF66" s="182">
        <v>0</v>
      </c>
      <c r="BG66" s="183">
        <f t="shared" si="191"/>
        <v>0</v>
      </c>
      <c r="BH66" s="182">
        <v>0</v>
      </c>
      <c r="BI66" s="183">
        <f t="shared" ref="BI66:BI82" si="207">BH66*I66</f>
        <v>0</v>
      </c>
      <c r="BJ66" s="183"/>
      <c r="BK66" s="184">
        <f t="shared" si="192"/>
        <v>0</v>
      </c>
      <c r="BL66" s="184">
        <f t="shared" si="193"/>
        <v>0</v>
      </c>
      <c r="BM66" s="184">
        <f t="shared" si="194"/>
        <v>0</v>
      </c>
      <c r="BN66" s="184">
        <f t="shared" si="195"/>
        <v>0</v>
      </c>
      <c r="BO66" s="185">
        <f t="shared" si="196"/>
        <v>0</v>
      </c>
      <c r="BP66" s="185">
        <f t="shared" si="197"/>
        <v>0</v>
      </c>
      <c r="BQ66" s="185">
        <f t="shared" si="198"/>
        <v>0</v>
      </c>
      <c r="BR66" s="185">
        <f t="shared" si="199"/>
        <v>0</v>
      </c>
      <c r="BS66" s="175">
        <f t="shared" si="200"/>
        <v>1</v>
      </c>
      <c r="BT66" s="186" t="s">
        <v>290</v>
      </c>
      <c r="BU66" s="187"/>
      <c r="BV66" s="187" t="s">
        <v>672</v>
      </c>
      <c r="BW66" s="187"/>
      <c r="BX66" s="187"/>
      <c r="BY66" s="187" t="s">
        <v>855</v>
      </c>
      <c r="BZ66" s="187"/>
      <c r="CA66" s="187"/>
      <c r="CB66" s="187" t="s">
        <v>962</v>
      </c>
      <c r="CC66" s="187"/>
      <c r="CD66" s="187" t="s">
        <v>961</v>
      </c>
      <c r="CF66" s="129"/>
      <c r="CO66" s="124"/>
    </row>
    <row r="67" spans="5:93" ht="60.75" customHeight="1" x14ac:dyDescent="0.2">
      <c r="E67" s="443"/>
      <c r="F67" s="443"/>
      <c r="G67" s="443"/>
      <c r="H67" s="174" t="s">
        <v>560</v>
      </c>
      <c r="I67" s="175">
        <v>0.05</v>
      </c>
      <c r="J67" s="175" t="s">
        <v>202</v>
      </c>
      <c r="K67" s="175" t="s">
        <v>383</v>
      </c>
      <c r="L67" s="175" t="s">
        <v>383</v>
      </c>
      <c r="M67" s="175" t="s">
        <v>344</v>
      </c>
      <c r="N67" s="175">
        <v>1</v>
      </c>
      <c r="O67" s="178">
        <v>45292</v>
      </c>
      <c r="P67" s="178">
        <v>45473</v>
      </c>
      <c r="Q67" s="177">
        <f t="shared" si="201"/>
        <v>181</v>
      </c>
      <c r="R67" s="179">
        <f t="shared" ca="1" si="202"/>
        <v>-213</v>
      </c>
      <c r="S67" s="180"/>
      <c r="T67" s="181" t="str">
        <f t="shared" ca="1" si="180"/>
        <v>Finalizada</v>
      </c>
      <c r="U67" s="181" t="str">
        <f t="shared" ca="1" si="203"/>
        <v>Finalizada</v>
      </c>
      <c r="V67" s="181" t="s">
        <v>454</v>
      </c>
      <c r="W67" s="181" t="s">
        <v>454</v>
      </c>
      <c r="X67" s="181" t="s">
        <v>454</v>
      </c>
      <c r="Y67" s="219">
        <f t="shared" si="204"/>
        <v>0</v>
      </c>
      <c r="Z67" s="219">
        <v>0</v>
      </c>
      <c r="AA67" s="219"/>
      <c r="AB67" s="219"/>
      <c r="AC67" s="219"/>
      <c r="AD67" s="219"/>
      <c r="AE67" s="219"/>
      <c r="AF67" s="219"/>
      <c r="AG67" s="290"/>
      <c r="AH67" s="288" t="e">
        <f t="shared" si="205"/>
        <v>#DIV/0!</v>
      </c>
      <c r="AI67" s="287"/>
      <c r="AJ67" s="287" t="e">
        <f t="shared" si="181"/>
        <v>#DIV/0!</v>
      </c>
      <c r="AK67" s="287"/>
      <c r="AL67" s="287" t="e">
        <f t="shared" si="182"/>
        <v>#DIV/0!</v>
      </c>
      <c r="AM67" s="287"/>
      <c r="AN67" s="287" t="e">
        <f t="shared" si="183"/>
        <v>#DIV/0!</v>
      </c>
      <c r="AO67" s="287"/>
      <c r="AP67" s="175">
        <v>0.5</v>
      </c>
      <c r="AQ67" s="217">
        <f t="shared" si="184"/>
        <v>2.5000000000000001E-2</v>
      </c>
      <c r="AR67" s="175">
        <v>0.5</v>
      </c>
      <c r="AS67" s="217">
        <f t="shared" si="185"/>
        <v>2.5000000000000001E-2</v>
      </c>
      <c r="AT67" s="217"/>
      <c r="AU67" s="175">
        <v>0</v>
      </c>
      <c r="AV67" s="217">
        <f t="shared" si="186"/>
        <v>0</v>
      </c>
      <c r="AW67" s="175">
        <v>0</v>
      </c>
      <c r="AX67" s="217">
        <f t="shared" si="187"/>
        <v>0</v>
      </c>
      <c r="AY67" s="342">
        <f t="shared" si="188"/>
        <v>1</v>
      </c>
      <c r="AZ67" s="182">
        <v>0.5</v>
      </c>
      <c r="BA67" s="183">
        <f t="shared" si="189"/>
        <v>2.5000000000000001E-2</v>
      </c>
      <c r="BB67" s="182">
        <v>0.5</v>
      </c>
      <c r="BC67" s="183">
        <f t="shared" si="190"/>
        <v>2.5000000000000001E-2</v>
      </c>
      <c r="BD67" s="183">
        <f t="shared" si="206"/>
        <v>1</v>
      </c>
      <c r="BE67" s="183"/>
      <c r="BF67" s="182">
        <v>0</v>
      </c>
      <c r="BG67" s="183">
        <f t="shared" si="191"/>
        <v>0</v>
      </c>
      <c r="BH67" s="182">
        <v>0</v>
      </c>
      <c r="BI67" s="183">
        <f t="shared" si="207"/>
        <v>0</v>
      </c>
      <c r="BJ67" s="183"/>
      <c r="BK67" s="184">
        <f t="shared" si="192"/>
        <v>0</v>
      </c>
      <c r="BL67" s="184">
        <f t="shared" si="193"/>
        <v>0</v>
      </c>
      <c r="BM67" s="184">
        <f t="shared" si="194"/>
        <v>0</v>
      </c>
      <c r="BN67" s="184">
        <f t="shared" si="195"/>
        <v>0</v>
      </c>
      <c r="BO67" s="185">
        <f t="shared" si="196"/>
        <v>0</v>
      </c>
      <c r="BP67" s="185">
        <f t="shared" si="197"/>
        <v>0</v>
      </c>
      <c r="BQ67" s="185">
        <f t="shared" si="198"/>
        <v>0</v>
      </c>
      <c r="BR67" s="185">
        <f t="shared" si="199"/>
        <v>0</v>
      </c>
      <c r="BS67" s="175">
        <f t="shared" si="200"/>
        <v>1</v>
      </c>
      <c r="BT67" s="186" t="s">
        <v>290</v>
      </c>
      <c r="BU67" s="187" t="s">
        <v>673</v>
      </c>
      <c r="BV67" s="187" t="s">
        <v>674</v>
      </c>
      <c r="BW67" s="187" t="s">
        <v>793</v>
      </c>
      <c r="BX67" s="187"/>
      <c r="BY67" s="187" t="s">
        <v>793</v>
      </c>
      <c r="BZ67" s="187"/>
      <c r="CA67" s="187" t="s">
        <v>894</v>
      </c>
      <c r="CB67" s="187"/>
      <c r="CC67" s="187" t="s">
        <v>894</v>
      </c>
      <c r="CD67" s="187" t="s">
        <v>963</v>
      </c>
      <c r="CF67" s="129"/>
      <c r="CO67" s="124"/>
    </row>
    <row r="68" spans="5:93" ht="60.75" customHeight="1" x14ac:dyDescent="0.2">
      <c r="E68" s="443"/>
      <c r="F68" s="443"/>
      <c r="G68" s="443"/>
      <c r="H68" s="174" t="s">
        <v>561</v>
      </c>
      <c r="I68" s="175">
        <v>0.05</v>
      </c>
      <c r="J68" s="175"/>
      <c r="K68" s="175" t="s">
        <v>384</v>
      </c>
      <c r="L68" s="175" t="s">
        <v>384</v>
      </c>
      <c r="M68" s="175" t="s">
        <v>385</v>
      </c>
      <c r="N68" s="175">
        <v>1</v>
      </c>
      <c r="O68" s="178">
        <v>45474</v>
      </c>
      <c r="P68" s="178">
        <v>45657</v>
      </c>
      <c r="Q68" s="177">
        <f t="shared" si="201"/>
        <v>183</v>
      </c>
      <c r="R68" s="179">
        <f t="shared" ca="1" si="202"/>
        <v>-29</v>
      </c>
      <c r="S68" s="180"/>
      <c r="T68" s="181" t="str">
        <f t="shared" ca="1" si="180"/>
        <v>Pendiente</v>
      </c>
      <c r="U68" s="181">
        <f t="shared" ca="1" si="203"/>
        <v>-29</v>
      </c>
      <c r="V68" s="181" t="s">
        <v>454</v>
      </c>
      <c r="W68" s="181" t="s">
        <v>454</v>
      </c>
      <c r="X68" s="181" t="s">
        <v>454</v>
      </c>
      <c r="Y68" s="219">
        <f t="shared" si="204"/>
        <v>0</v>
      </c>
      <c r="Z68" s="219">
        <v>0</v>
      </c>
      <c r="AA68" s="219"/>
      <c r="AB68" s="219"/>
      <c r="AC68" s="219"/>
      <c r="AD68" s="219"/>
      <c r="AE68" s="219"/>
      <c r="AF68" s="219"/>
      <c r="AG68" s="290"/>
      <c r="AH68" s="288" t="e">
        <f t="shared" si="205"/>
        <v>#DIV/0!</v>
      </c>
      <c r="AI68" s="287"/>
      <c r="AJ68" s="287" t="e">
        <f t="shared" si="181"/>
        <v>#DIV/0!</v>
      </c>
      <c r="AK68" s="287"/>
      <c r="AL68" s="287" t="e">
        <f t="shared" si="182"/>
        <v>#DIV/0!</v>
      </c>
      <c r="AM68" s="287"/>
      <c r="AN68" s="287" t="e">
        <f t="shared" si="183"/>
        <v>#DIV/0!</v>
      </c>
      <c r="AO68" s="287"/>
      <c r="AP68" s="175">
        <f>+PEI!K75</f>
        <v>0</v>
      </c>
      <c r="AQ68" s="217">
        <f t="shared" si="184"/>
        <v>0</v>
      </c>
      <c r="AR68" s="175">
        <f>+PEI!L75</f>
        <v>0</v>
      </c>
      <c r="AS68" s="217">
        <f t="shared" si="185"/>
        <v>0</v>
      </c>
      <c r="AT68" s="217"/>
      <c r="AU68" s="175">
        <v>0.5</v>
      </c>
      <c r="AV68" s="217">
        <f t="shared" si="186"/>
        <v>2.5000000000000001E-2</v>
      </c>
      <c r="AW68" s="175">
        <v>0.5</v>
      </c>
      <c r="AX68" s="217">
        <f t="shared" si="187"/>
        <v>2.5000000000000001E-2</v>
      </c>
      <c r="AY68" s="342">
        <f t="shared" si="188"/>
        <v>1</v>
      </c>
      <c r="AZ68" s="182">
        <v>0</v>
      </c>
      <c r="BA68" s="183">
        <f t="shared" si="189"/>
        <v>0</v>
      </c>
      <c r="BB68" s="182">
        <v>0</v>
      </c>
      <c r="BC68" s="183">
        <f t="shared" si="190"/>
        <v>0</v>
      </c>
      <c r="BD68" s="183">
        <f t="shared" si="206"/>
        <v>1</v>
      </c>
      <c r="BE68" s="183"/>
      <c r="BF68" s="182">
        <v>0</v>
      </c>
      <c r="BG68" s="183">
        <f t="shared" si="191"/>
        <v>0</v>
      </c>
      <c r="BH68" s="182">
        <v>0</v>
      </c>
      <c r="BI68" s="183">
        <f>BH68*I68</f>
        <v>0</v>
      </c>
      <c r="BJ68" s="183"/>
      <c r="BK68" s="184">
        <f t="shared" si="192"/>
        <v>0</v>
      </c>
      <c r="BL68" s="184">
        <f t="shared" si="193"/>
        <v>0</v>
      </c>
      <c r="BM68" s="184">
        <f t="shared" si="194"/>
        <v>-0.5</v>
      </c>
      <c r="BN68" s="184">
        <f t="shared" si="195"/>
        <v>-0.5</v>
      </c>
      <c r="BO68" s="185">
        <f t="shared" si="196"/>
        <v>0</v>
      </c>
      <c r="BP68" s="185">
        <f t="shared" si="197"/>
        <v>0</v>
      </c>
      <c r="BQ68" s="185">
        <f t="shared" si="198"/>
        <v>-0.5</v>
      </c>
      <c r="BR68" s="185">
        <f t="shared" si="199"/>
        <v>-1</v>
      </c>
      <c r="BS68" s="175">
        <f t="shared" si="200"/>
        <v>0</v>
      </c>
      <c r="BT68" s="186" t="s">
        <v>290</v>
      </c>
      <c r="BU68" s="187"/>
      <c r="BV68" s="187"/>
      <c r="BW68" s="187" t="s">
        <v>794</v>
      </c>
      <c r="BX68" s="187"/>
      <c r="BY68" s="187" t="s">
        <v>856</v>
      </c>
      <c r="BZ68" s="187"/>
      <c r="CA68" s="187" t="s">
        <v>894</v>
      </c>
      <c r="CB68" s="187"/>
      <c r="CC68" s="187" t="s">
        <v>894</v>
      </c>
      <c r="CD68" s="187" t="s">
        <v>963</v>
      </c>
      <c r="CF68" s="129"/>
      <c r="CO68" s="124"/>
    </row>
    <row r="69" spans="5:93" ht="60.75" customHeight="1" x14ac:dyDescent="0.2">
      <c r="E69" s="443"/>
      <c r="F69" s="443"/>
      <c r="G69" s="442">
        <f>+PEI!D77</f>
        <v>0</v>
      </c>
      <c r="H69" s="174" t="s">
        <v>562</v>
      </c>
      <c r="I69" s="175">
        <v>0.05</v>
      </c>
      <c r="J69" s="175"/>
      <c r="K69" s="175" t="s">
        <v>386</v>
      </c>
      <c r="L69" s="175" t="s">
        <v>387</v>
      </c>
      <c r="M69" s="175" t="s">
        <v>388</v>
      </c>
      <c r="N69" s="175">
        <v>1</v>
      </c>
      <c r="O69" s="178">
        <v>45474</v>
      </c>
      <c r="P69" s="178">
        <v>45657</v>
      </c>
      <c r="Q69" s="177">
        <f t="shared" ref="Q69:Q74" si="208">IF(OR(O69="",P69=""),"",P69-O69)</f>
        <v>183</v>
      </c>
      <c r="R69" s="179">
        <f t="shared" ref="R69:R74" ca="1" si="209">IF(OR(O69="",P69=""),"",P69-TODAY())</f>
        <v>-29</v>
      </c>
      <c r="S69" s="180"/>
      <c r="T69" s="181" t="str">
        <f t="shared" ca="1" si="180"/>
        <v>Pendiente</v>
      </c>
      <c r="U69" s="181">
        <f ca="1">IF((OR(O69="",P69="")),"",IF(T69="Finalizada","Finalizada",(P69-$B$2)))</f>
        <v>-29</v>
      </c>
      <c r="V69" s="181" t="s">
        <v>464</v>
      </c>
      <c r="W69" s="181" t="s">
        <v>465</v>
      </c>
      <c r="X69" s="181" t="s">
        <v>466</v>
      </c>
      <c r="Y69" s="219">
        <f t="shared" si="204"/>
        <v>0</v>
      </c>
      <c r="Z69" s="219">
        <v>0</v>
      </c>
      <c r="AA69" s="219"/>
      <c r="AB69" s="219"/>
      <c r="AC69" s="219"/>
      <c r="AD69" s="219"/>
      <c r="AE69" s="219"/>
      <c r="AF69" s="219"/>
      <c r="AG69" s="290"/>
      <c r="AH69" s="288" t="e">
        <f t="shared" si="205"/>
        <v>#DIV/0!</v>
      </c>
      <c r="AI69" s="287"/>
      <c r="AJ69" s="287" t="e">
        <f t="shared" si="181"/>
        <v>#DIV/0!</v>
      </c>
      <c r="AK69" s="287"/>
      <c r="AL69" s="287" t="e">
        <f t="shared" si="182"/>
        <v>#DIV/0!</v>
      </c>
      <c r="AM69" s="287"/>
      <c r="AN69" s="287" t="e">
        <f t="shared" si="183"/>
        <v>#DIV/0!</v>
      </c>
      <c r="AO69" s="287"/>
      <c r="AP69" s="175">
        <f>+PEI!K77</f>
        <v>0</v>
      </c>
      <c r="AQ69" s="217">
        <f t="shared" si="184"/>
        <v>0</v>
      </c>
      <c r="AR69" s="175">
        <f>+PEI!L77</f>
        <v>0</v>
      </c>
      <c r="AS69" s="217">
        <f t="shared" si="185"/>
        <v>0</v>
      </c>
      <c r="AT69" s="217"/>
      <c r="AU69" s="175">
        <v>0.5</v>
      </c>
      <c r="AV69" s="217">
        <f t="shared" si="186"/>
        <v>2.5000000000000001E-2</v>
      </c>
      <c r="AW69" s="175">
        <v>0.5</v>
      </c>
      <c r="AX69" s="217">
        <f t="shared" si="187"/>
        <v>2.5000000000000001E-2</v>
      </c>
      <c r="AY69" s="342">
        <f t="shared" si="188"/>
        <v>1</v>
      </c>
      <c r="AZ69" s="182">
        <v>0</v>
      </c>
      <c r="BA69" s="183">
        <f t="shared" si="189"/>
        <v>0</v>
      </c>
      <c r="BB69" s="182">
        <v>0</v>
      </c>
      <c r="BC69" s="183">
        <f t="shared" si="190"/>
        <v>0</v>
      </c>
      <c r="BD69" s="183">
        <f t="shared" si="206"/>
        <v>1</v>
      </c>
      <c r="BE69" s="183"/>
      <c r="BF69" s="182">
        <v>0</v>
      </c>
      <c r="BG69" s="183">
        <f t="shared" si="191"/>
        <v>0</v>
      </c>
      <c r="BH69" s="182">
        <v>0</v>
      </c>
      <c r="BI69" s="183">
        <f>BH69*I69</f>
        <v>0</v>
      </c>
      <c r="BJ69" s="183"/>
      <c r="BK69" s="184">
        <f t="shared" si="192"/>
        <v>0</v>
      </c>
      <c r="BL69" s="184">
        <f t="shared" si="193"/>
        <v>0</v>
      </c>
      <c r="BM69" s="184">
        <f t="shared" si="194"/>
        <v>-0.5</v>
      </c>
      <c r="BN69" s="184">
        <f t="shared" si="195"/>
        <v>-0.5</v>
      </c>
      <c r="BO69" s="185">
        <f t="shared" ref="BO69:BO74" si="210">SUM(BK69)</f>
        <v>0</v>
      </c>
      <c r="BP69" s="185">
        <f t="shared" ref="BP69:BP74" si="211">SUM(BK69,BL69)</f>
        <v>0</v>
      </c>
      <c r="BQ69" s="185">
        <f t="shared" ref="BQ69:BQ74" si="212">SUM(BK69:BM69)</f>
        <v>-0.5</v>
      </c>
      <c r="BR69" s="185">
        <f t="shared" ref="BR69:BR74" si="213">SUM(BK69:BN69)</f>
        <v>-1</v>
      </c>
      <c r="BS69" s="175">
        <f t="shared" si="200"/>
        <v>0</v>
      </c>
      <c r="BT69" s="186" t="s">
        <v>290</v>
      </c>
      <c r="BU69" s="187"/>
      <c r="BV69" s="187"/>
      <c r="BW69" s="187"/>
      <c r="BX69" s="187" t="s">
        <v>792</v>
      </c>
      <c r="BY69" s="187" t="s">
        <v>857</v>
      </c>
      <c r="BZ69" s="187" t="s">
        <v>893</v>
      </c>
      <c r="CA69" s="187" t="s">
        <v>894</v>
      </c>
      <c r="CB69" s="187"/>
      <c r="CC69" s="187" t="s">
        <v>894</v>
      </c>
      <c r="CD69" s="187" t="s">
        <v>963</v>
      </c>
      <c r="CF69" s="129"/>
      <c r="CO69" s="124"/>
    </row>
    <row r="70" spans="5:93" ht="60.75" customHeight="1" x14ac:dyDescent="0.2">
      <c r="E70" s="443"/>
      <c r="F70" s="443"/>
      <c r="G70" s="443"/>
      <c r="H70" s="174" t="s">
        <v>563</v>
      </c>
      <c r="I70" s="175">
        <v>0.05</v>
      </c>
      <c r="J70" s="175" t="s">
        <v>389</v>
      </c>
      <c r="K70" s="175" t="s">
        <v>279</v>
      </c>
      <c r="L70" s="175" t="s">
        <v>279</v>
      </c>
      <c r="M70" s="175" t="s">
        <v>390</v>
      </c>
      <c r="N70" s="175">
        <v>1</v>
      </c>
      <c r="O70" s="178">
        <v>45292</v>
      </c>
      <c r="P70" s="178">
        <v>45657</v>
      </c>
      <c r="Q70" s="177">
        <f t="shared" si="208"/>
        <v>365</v>
      </c>
      <c r="R70" s="179">
        <f t="shared" ca="1" si="209"/>
        <v>-29</v>
      </c>
      <c r="S70" s="180"/>
      <c r="T70" s="181" t="str">
        <f t="shared" ca="1" si="180"/>
        <v>Pendiente</v>
      </c>
      <c r="U70" s="181">
        <f t="shared" ref="U70:U74" ca="1" si="214">IF((OR(O70="",P70="")),"",IF(T70="Finalizada","Finalizada",(P70-$B$2)))</f>
        <v>-29</v>
      </c>
      <c r="V70" s="181" t="s">
        <v>464</v>
      </c>
      <c r="W70" s="181" t="s">
        <v>465</v>
      </c>
      <c r="X70" s="181" t="s">
        <v>466</v>
      </c>
      <c r="Y70" s="219">
        <f t="shared" si="204"/>
        <v>0</v>
      </c>
      <c r="Z70" s="219">
        <v>0</v>
      </c>
      <c r="AA70" s="219"/>
      <c r="AB70" s="219"/>
      <c r="AC70" s="219"/>
      <c r="AD70" s="219"/>
      <c r="AE70" s="219"/>
      <c r="AF70" s="219"/>
      <c r="AG70" s="290"/>
      <c r="AH70" s="288" t="e">
        <f t="shared" si="205"/>
        <v>#DIV/0!</v>
      </c>
      <c r="AI70" s="287"/>
      <c r="AJ70" s="287" t="e">
        <f t="shared" si="181"/>
        <v>#DIV/0!</v>
      </c>
      <c r="AK70" s="287"/>
      <c r="AL70" s="287" t="e">
        <f t="shared" si="182"/>
        <v>#DIV/0!</v>
      </c>
      <c r="AM70" s="287"/>
      <c r="AN70" s="287" t="e">
        <f t="shared" si="183"/>
        <v>#DIV/0!</v>
      </c>
      <c r="AO70" s="287"/>
      <c r="AP70" s="175">
        <v>0.25</v>
      </c>
      <c r="AQ70" s="217">
        <f t="shared" si="184"/>
        <v>1.2500000000000001E-2</v>
      </c>
      <c r="AR70" s="175">
        <v>0.25</v>
      </c>
      <c r="AS70" s="217">
        <f t="shared" si="185"/>
        <v>1.2500000000000001E-2</v>
      </c>
      <c r="AT70" s="217"/>
      <c r="AU70" s="175">
        <v>0.25</v>
      </c>
      <c r="AV70" s="217">
        <f t="shared" si="186"/>
        <v>1.2500000000000001E-2</v>
      </c>
      <c r="AW70" s="175">
        <v>0.25</v>
      </c>
      <c r="AX70" s="217">
        <f t="shared" si="187"/>
        <v>1.2500000000000001E-2</v>
      </c>
      <c r="AY70" s="342">
        <f t="shared" si="188"/>
        <v>1</v>
      </c>
      <c r="AZ70" s="182">
        <v>0</v>
      </c>
      <c r="BA70" s="183">
        <f t="shared" si="189"/>
        <v>0</v>
      </c>
      <c r="BB70" s="182">
        <v>0</v>
      </c>
      <c r="BC70" s="183">
        <f t="shared" si="190"/>
        <v>0</v>
      </c>
      <c r="BD70" s="183">
        <f t="shared" si="206"/>
        <v>1</v>
      </c>
      <c r="BE70" s="183"/>
      <c r="BF70" s="182">
        <v>0</v>
      </c>
      <c r="BG70" s="183">
        <f t="shared" si="191"/>
        <v>0</v>
      </c>
      <c r="BH70" s="182">
        <v>0</v>
      </c>
      <c r="BI70" s="183">
        <f t="shared" si="207"/>
        <v>0</v>
      </c>
      <c r="BJ70" s="183"/>
      <c r="BK70" s="184">
        <f t="shared" si="192"/>
        <v>-0.25</v>
      </c>
      <c r="BL70" s="184">
        <f t="shared" si="193"/>
        <v>-0.25</v>
      </c>
      <c r="BM70" s="184">
        <f t="shared" si="194"/>
        <v>-0.25</v>
      </c>
      <c r="BN70" s="184">
        <f t="shared" si="195"/>
        <v>-0.25</v>
      </c>
      <c r="BO70" s="185">
        <f t="shared" si="210"/>
        <v>-0.25</v>
      </c>
      <c r="BP70" s="185">
        <f t="shared" si="211"/>
        <v>-0.5</v>
      </c>
      <c r="BQ70" s="185">
        <f t="shared" si="212"/>
        <v>-0.75</v>
      </c>
      <c r="BR70" s="185">
        <f t="shared" si="213"/>
        <v>-1</v>
      </c>
      <c r="BS70" s="175">
        <f t="shared" si="200"/>
        <v>0</v>
      </c>
      <c r="BT70" s="186" t="s">
        <v>290</v>
      </c>
      <c r="BU70" s="187"/>
      <c r="BV70" s="187" t="s">
        <v>675</v>
      </c>
      <c r="BW70" s="187" t="s">
        <v>795</v>
      </c>
      <c r="BX70" s="187" t="s">
        <v>796</v>
      </c>
      <c r="BY70" s="187" t="s">
        <v>856</v>
      </c>
      <c r="BZ70" s="187"/>
      <c r="CA70" s="187" t="s">
        <v>895</v>
      </c>
      <c r="CB70" s="187"/>
      <c r="CC70" s="187" t="s">
        <v>894</v>
      </c>
      <c r="CD70" s="187" t="s">
        <v>963</v>
      </c>
      <c r="CF70" s="129"/>
      <c r="CO70" s="124"/>
    </row>
    <row r="71" spans="5:93" ht="60.75" customHeight="1" x14ac:dyDescent="0.2">
      <c r="E71" s="443"/>
      <c r="F71" s="443"/>
      <c r="G71" s="443"/>
      <c r="H71" s="174" t="s">
        <v>564</v>
      </c>
      <c r="I71" s="175">
        <v>0.05</v>
      </c>
      <c r="J71" s="175"/>
      <c r="K71" s="175" t="s">
        <v>280</v>
      </c>
      <c r="L71" s="175" t="s">
        <v>280</v>
      </c>
      <c r="M71" s="175" t="s">
        <v>390</v>
      </c>
      <c r="N71" s="175">
        <v>1</v>
      </c>
      <c r="O71" s="178">
        <v>45292</v>
      </c>
      <c r="P71" s="178">
        <v>45657</v>
      </c>
      <c r="Q71" s="177">
        <f t="shared" si="208"/>
        <v>365</v>
      </c>
      <c r="R71" s="179">
        <f t="shared" ca="1" si="209"/>
        <v>-29</v>
      </c>
      <c r="S71" s="180"/>
      <c r="T71" s="181" t="str">
        <f t="shared" ca="1" si="180"/>
        <v>Finalizada</v>
      </c>
      <c r="U71" s="181" t="str">
        <f t="shared" ca="1" si="214"/>
        <v>Finalizada</v>
      </c>
      <c r="V71" s="181" t="s">
        <v>464</v>
      </c>
      <c r="W71" s="181" t="s">
        <v>465</v>
      </c>
      <c r="X71" s="181" t="s">
        <v>466</v>
      </c>
      <c r="Y71" s="219">
        <f>SUM(Z71:AB71)-AD71+AE71</f>
        <v>81661377</v>
      </c>
      <c r="Z71" s="219">
        <v>96670102</v>
      </c>
      <c r="AA71" s="219"/>
      <c r="AB71" s="219"/>
      <c r="AC71" s="219"/>
      <c r="AD71" s="219"/>
      <c r="AE71" s="219">
        <v>-15008725</v>
      </c>
      <c r="AF71" s="219"/>
      <c r="AG71" s="290"/>
      <c r="AH71" s="288" t="e">
        <f t="shared" si="205"/>
        <v>#DIV/0!</v>
      </c>
      <c r="AI71" s="287">
        <v>11329940.800000001</v>
      </c>
      <c r="AJ71" s="287">
        <f t="shared" si="181"/>
        <v>0</v>
      </c>
      <c r="AK71" s="287"/>
      <c r="AL71" s="287" t="e">
        <f t="shared" si="182"/>
        <v>#DIV/0!</v>
      </c>
      <c r="AM71" s="287"/>
      <c r="AN71" s="287" t="e">
        <f t="shared" si="183"/>
        <v>#DIV/0!</v>
      </c>
      <c r="AO71" s="287"/>
      <c r="AP71" s="175">
        <v>0.25</v>
      </c>
      <c r="AQ71" s="217">
        <f t="shared" si="184"/>
        <v>1.2500000000000001E-2</v>
      </c>
      <c r="AR71" s="175">
        <v>0.25</v>
      </c>
      <c r="AS71" s="217">
        <f t="shared" si="185"/>
        <v>1.2500000000000001E-2</v>
      </c>
      <c r="AT71" s="217"/>
      <c r="AU71" s="175">
        <v>0.25</v>
      </c>
      <c r="AV71" s="217">
        <f t="shared" si="186"/>
        <v>1.2500000000000001E-2</v>
      </c>
      <c r="AW71" s="175">
        <v>0.25</v>
      </c>
      <c r="AX71" s="217">
        <f t="shared" si="187"/>
        <v>1.2500000000000001E-2</v>
      </c>
      <c r="AY71" s="342">
        <f t="shared" si="188"/>
        <v>1</v>
      </c>
      <c r="AZ71" s="182">
        <v>0.25</v>
      </c>
      <c r="BA71" s="183">
        <f t="shared" si="189"/>
        <v>1.2500000000000001E-2</v>
      </c>
      <c r="BB71" s="182">
        <v>0.1</v>
      </c>
      <c r="BC71" s="183">
        <f t="shared" si="190"/>
        <v>5.000000000000001E-3</v>
      </c>
      <c r="BD71" s="183">
        <f t="shared" si="206"/>
        <v>1</v>
      </c>
      <c r="BE71" s="183"/>
      <c r="BF71" s="182">
        <v>0.65</v>
      </c>
      <c r="BG71" s="183">
        <f t="shared" si="191"/>
        <v>3.2500000000000001E-2</v>
      </c>
      <c r="BH71" s="182">
        <v>0</v>
      </c>
      <c r="BI71" s="183">
        <f>BH71*I71</f>
        <v>0</v>
      </c>
      <c r="BJ71" s="183"/>
      <c r="BK71" s="184">
        <f t="shared" si="192"/>
        <v>0</v>
      </c>
      <c r="BL71" s="184">
        <f t="shared" si="193"/>
        <v>-0.15</v>
      </c>
      <c r="BM71" s="184">
        <f t="shared" si="194"/>
        <v>0.4</v>
      </c>
      <c r="BN71" s="184">
        <f t="shared" si="195"/>
        <v>-0.25</v>
      </c>
      <c r="BO71" s="185">
        <f t="shared" si="210"/>
        <v>0</v>
      </c>
      <c r="BP71" s="185">
        <f t="shared" si="211"/>
        <v>-0.15</v>
      </c>
      <c r="BQ71" s="185">
        <f t="shared" si="212"/>
        <v>0.25</v>
      </c>
      <c r="BR71" s="185">
        <f t="shared" si="213"/>
        <v>0</v>
      </c>
      <c r="BS71" s="175">
        <f t="shared" si="200"/>
        <v>1</v>
      </c>
      <c r="BT71" s="186" t="s">
        <v>290</v>
      </c>
      <c r="BU71" s="187" t="s">
        <v>676</v>
      </c>
      <c r="BV71" s="187"/>
      <c r="BW71" s="187" t="s">
        <v>795</v>
      </c>
      <c r="BX71" s="187" t="s">
        <v>797</v>
      </c>
      <c r="BY71" s="187" t="s">
        <v>858</v>
      </c>
      <c r="BZ71" s="187" t="s">
        <v>896</v>
      </c>
      <c r="CA71" s="187"/>
      <c r="CB71" s="187" t="s">
        <v>964</v>
      </c>
      <c r="CC71" s="187"/>
      <c r="CD71" s="187"/>
      <c r="CF71" s="129"/>
      <c r="CO71" s="124"/>
    </row>
    <row r="72" spans="5:93" ht="60.75" customHeight="1" x14ac:dyDescent="0.2">
      <c r="E72" s="443"/>
      <c r="F72" s="443"/>
      <c r="G72" s="443"/>
      <c r="H72" s="174" t="s">
        <v>565</v>
      </c>
      <c r="I72" s="175">
        <v>0.05</v>
      </c>
      <c r="J72" s="175"/>
      <c r="K72" s="175" t="s">
        <v>391</v>
      </c>
      <c r="L72" s="175" t="s">
        <v>392</v>
      </c>
      <c r="M72" s="175" t="s">
        <v>393</v>
      </c>
      <c r="N72" s="175">
        <v>1</v>
      </c>
      <c r="O72" s="178">
        <v>45292</v>
      </c>
      <c r="P72" s="178">
        <v>45503</v>
      </c>
      <c r="Q72" s="177">
        <f t="shared" si="208"/>
        <v>211</v>
      </c>
      <c r="R72" s="179">
        <f t="shared" ca="1" si="209"/>
        <v>-183</v>
      </c>
      <c r="S72" s="180"/>
      <c r="T72" s="181" t="str">
        <f t="shared" ca="1" si="180"/>
        <v>Pendiente</v>
      </c>
      <c r="U72" s="181">
        <f t="shared" ca="1" si="214"/>
        <v>-183</v>
      </c>
      <c r="V72" s="181" t="s">
        <v>454</v>
      </c>
      <c r="W72" s="181" t="s">
        <v>454</v>
      </c>
      <c r="X72" s="181" t="s">
        <v>454</v>
      </c>
      <c r="Y72" s="219">
        <f t="shared" si="204"/>
        <v>0</v>
      </c>
      <c r="Z72" s="219">
        <v>0</v>
      </c>
      <c r="AA72" s="219"/>
      <c r="AB72" s="219"/>
      <c r="AC72" s="219"/>
      <c r="AD72" s="219"/>
      <c r="AE72" s="219"/>
      <c r="AF72" s="219"/>
      <c r="AG72" s="290"/>
      <c r="AH72" s="288" t="e">
        <f t="shared" si="205"/>
        <v>#DIV/0!</v>
      </c>
      <c r="AI72" s="287"/>
      <c r="AJ72" s="287" t="e">
        <f t="shared" si="181"/>
        <v>#DIV/0!</v>
      </c>
      <c r="AK72" s="287"/>
      <c r="AL72" s="287" t="e">
        <f t="shared" si="182"/>
        <v>#DIV/0!</v>
      </c>
      <c r="AM72" s="287"/>
      <c r="AN72" s="287" t="e">
        <f t="shared" si="183"/>
        <v>#DIV/0!</v>
      </c>
      <c r="AO72" s="287"/>
      <c r="AP72" s="175">
        <v>0.5</v>
      </c>
      <c r="AQ72" s="217">
        <f t="shared" si="184"/>
        <v>2.5000000000000001E-2</v>
      </c>
      <c r="AR72" s="175">
        <v>0.5</v>
      </c>
      <c r="AS72" s="217">
        <f t="shared" si="185"/>
        <v>2.5000000000000001E-2</v>
      </c>
      <c r="AT72" s="217"/>
      <c r="AU72" s="175">
        <v>0</v>
      </c>
      <c r="AV72" s="217">
        <f t="shared" si="186"/>
        <v>0</v>
      </c>
      <c r="AW72" s="175">
        <v>0</v>
      </c>
      <c r="AX72" s="217">
        <f t="shared" si="187"/>
        <v>0</v>
      </c>
      <c r="AY72" s="342">
        <f t="shared" si="188"/>
        <v>1</v>
      </c>
      <c r="AZ72" s="182">
        <v>0</v>
      </c>
      <c r="BA72" s="183">
        <f t="shared" si="189"/>
        <v>0</v>
      </c>
      <c r="BB72" s="182">
        <v>0</v>
      </c>
      <c r="BC72" s="183">
        <f t="shared" si="190"/>
        <v>0</v>
      </c>
      <c r="BD72" s="183">
        <f t="shared" si="206"/>
        <v>1</v>
      </c>
      <c r="BE72" s="183"/>
      <c r="BF72" s="182">
        <v>0</v>
      </c>
      <c r="BG72" s="183">
        <f t="shared" si="191"/>
        <v>0</v>
      </c>
      <c r="BH72" s="182">
        <v>0</v>
      </c>
      <c r="BI72" s="183">
        <f t="shared" si="207"/>
        <v>0</v>
      </c>
      <c r="BJ72" s="183"/>
      <c r="BK72" s="184">
        <f t="shared" si="192"/>
        <v>-0.5</v>
      </c>
      <c r="BL72" s="184">
        <f t="shared" si="193"/>
        <v>-0.5</v>
      </c>
      <c r="BM72" s="184">
        <f t="shared" si="194"/>
        <v>0</v>
      </c>
      <c r="BN72" s="184">
        <f t="shared" si="195"/>
        <v>0</v>
      </c>
      <c r="BO72" s="185">
        <f t="shared" si="210"/>
        <v>-0.5</v>
      </c>
      <c r="BP72" s="185">
        <f t="shared" si="211"/>
        <v>-1</v>
      </c>
      <c r="BQ72" s="185">
        <f t="shared" si="212"/>
        <v>-1</v>
      </c>
      <c r="BR72" s="185">
        <f t="shared" si="213"/>
        <v>-1</v>
      </c>
      <c r="BS72" s="175">
        <f t="shared" si="200"/>
        <v>0</v>
      </c>
      <c r="BT72" s="186" t="s">
        <v>290</v>
      </c>
      <c r="BU72" s="187" t="s">
        <v>677</v>
      </c>
      <c r="BV72" s="187" t="s">
        <v>678</v>
      </c>
      <c r="BW72" s="187"/>
      <c r="BX72" s="187" t="s">
        <v>792</v>
      </c>
      <c r="BY72" s="187" t="s">
        <v>856</v>
      </c>
      <c r="BZ72" s="187" t="s">
        <v>897</v>
      </c>
      <c r="CA72" s="187" t="s">
        <v>792</v>
      </c>
      <c r="CB72" s="187"/>
      <c r="CC72" s="187" t="s">
        <v>894</v>
      </c>
      <c r="CD72" s="187" t="s">
        <v>963</v>
      </c>
      <c r="CF72" s="129"/>
      <c r="CO72" s="124"/>
    </row>
    <row r="73" spans="5:93" ht="60.75" customHeight="1" x14ac:dyDescent="0.2">
      <c r="E73" s="443"/>
      <c r="F73" s="443"/>
      <c r="G73" s="223"/>
      <c r="H73" s="174" t="s">
        <v>566</v>
      </c>
      <c r="I73" s="175">
        <v>0.05</v>
      </c>
      <c r="J73" s="175"/>
      <c r="K73" s="175" t="s">
        <v>394</v>
      </c>
      <c r="L73" s="175" t="s">
        <v>395</v>
      </c>
      <c r="M73" s="175" t="s">
        <v>295</v>
      </c>
      <c r="N73" s="175">
        <v>1</v>
      </c>
      <c r="O73" s="178">
        <v>45474</v>
      </c>
      <c r="P73" s="178">
        <v>45657</v>
      </c>
      <c r="Q73" s="177">
        <f t="shared" si="208"/>
        <v>183</v>
      </c>
      <c r="R73" s="179">
        <f t="shared" ca="1" si="209"/>
        <v>-29</v>
      </c>
      <c r="S73" s="180"/>
      <c r="T73" s="181" t="str">
        <f t="shared" ca="1" si="180"/>
        <v>Pendiente</v>
      </c>
      <c r="U73" s="181">
        <f t="shared" ref="U73" ca="1" si="215">IF((OR(O73="",P73="")),"",IF(T73="Finalizada","Finalizada",(P73-$B$2)))</f>
        <v>-29</v>
      </c>
      <c r="V73" s="181" t="s">
        <v>454</v>
      </c>
      <c r="W73" s="181" t="s">
        <v>454</v>
      </c>
      <c r="X73" s="181" t="s">
        <v>454</v>
      </c>
      <c r="Y73" s="219">
        <f t="shared" si="204"/>
        <v>0</v>
      </c>
      <c r="Z73" s="219">
        <v>0</v>
      </c>
      <c r="AA73" s="219"/>
      <c r="AB73" s="219"/>
      <c r="AC73" s="219"/>
      <c r="AD73" s="219"/>
      <c r="AE73" s="219"/>
      <c r="AF73" s="219"/>
      <c r="AG73" s="290"/>
      <c r="AH73" s="288" t="e">
        <f t="shared" si="205"/>
        <v>#DIV/0!</v>
      </c>
      <c r="AI73" s="287"/>
      <c r="AJ73" s="287" t="e">
        <f t="shared" si="181"/>
        <v>#DIV/0!</v>
      </c>
      <c r="AK73" s="287"/>
      <c r="AL73" s="287" t="e">
        <f t="shared" si="182"/>
        <v>#DIV/0!</v>
      </c>
      <c r="AM73" s="287"/>
      <c r="AN73" s="287" t="e">
        <f t="shared" si="183"/>
        <v>#DIV/0!</v>
      </c>
      <c r="AO73" s="287"/>
      <c r="AP73" s="175">
        <v>0</v>
      </c>
      <c r="AQ73" s="217">
        <f t="shared" si="184"/>
        <v>0</v>
      </c>
      <c r="AR73" s="175">
        <v>0</v>
      </c>
      <c r="AS73" s="217">
        <f t="shared" si="185"/>
        <v>0</v>
      </c>
      <c r="AT73" s="217"/>
      <c r="AU73" s="175">
        <v>0.5</v>
      </c>
      <c r="AV73" s="217">
        <f t="shared" si="186"/>
        <v>2.5000000000000001E-2</v>
      </c>
      <c r="AW73" s="175">
        <v>0.5</v>
      </c>
      <c r="AX73" s="217">
        <f t="shared" si="187"/>
        <v>2.5000000000000001E-2</v>
      </c>
      <c r="AY73" s="342">
        <f t="shared" si="188"/>
        <v>1</v>
      </c>
      <c r="AZ73" s="182">
        <v>0</v>
      </c>
      <c r="BA73" s="183">
        <f t="shared" si="189"/>
        <v>0</v>
      </c>
      <c r="BB73" s="182">
        <v>0</v>
      </c>
      <c r="BC73" s="183">
        <f t="shared" si="190"/>
        <v>0</v>
      </c>
      <c r="BD73" s="183">
        <f t="shared" si="206"/>
        <v>1</v>
      </c>
      <c r="BE73" s="183"/>
      <c r="BF73" s="182">
        <v>0</v>
      </c>
      <c r="BG73" s="183">
        <f t="shared" si="191"/>
        <v>0</v>
      </c>
      <c r="BH73" s="182">
        <v>0</v>
      </c>
      <c r="BI73" s="183">
        <f t="shared" si="207"/>
        <v>0</v>
      </c>
      <c r="BJ73" s="183"/>
      <c r="BK73" s="184">
        <f t="shared" ref="BK73" si="216">AZ73-AP73</f>
        <v>0</v>
      </c>
      <c r="BL73" s="184">
        <f t="shared" ref="BL73" si="217">BB73-AR73</f>
        <v>0</v>
      </c>
      <c r="BM73" s="184">
        <f t="shared" ref="BM73" si="218">BF73-AU73</f>
        <v>-0.5</v>
      </c>
      <c r="BN73" s="184">
        <f t="shared" ref="BN73" si="219">BH73-AW73</f>
        <v>-0.5</v>
      </c>
      <c r="BO73" s="185">
        <f t="shared" ref="BO73" si="220">SUM(BK73)</f>
        <v>0</v>
      </c>
      <c r="BP73" s="185">
        <f t="shared" ref="BP73" si="221">SUM(BK73,BL73)</f>
        <v>0</v>
      </c>
      <c r="BQ73" s="185">
        <f t="shared" ref="BQ73" si="222">SUM(BK73:BM73)</f>
        <v>-0.5</v>
      </c>
      <c r="BR73" s="185">
        <f t="shared" ref="BR73" si="223">SUM(BK73:BN73)</f>
        <v>-1</v>
      </c>
      <c r="BS73" s="175">
        <f t="shared" si="200"/>
        <v>0</v>
      </c>
      <c r="BT73" s="186" t="s">
        <v>290</v>
      </c>
      <c r="BU73" s="187"/>
      <c r="BV73" s="187"/>
      <c r="BW73" s="187"/>
      <c r="BX73" s="187" t="s">
        <v>792</v>
      </c>
      <c r="BY73" s="187" t="s">
        <v>856</v>
      </c>
      <c r="BZ73" s="187" t="s">
        <v>897</v>
      </c>
      <c r="CA73" s="187" t="s">
        <v>792</v>
      </c>
      <c r="CB73" s="187"/>
      <c r="CC73" s="187" t="s">
        <v>894</v>
      </c>
      <c r="CD73" s="187" t="s">
        <v>963</v>
      </c>
      <c r="CF73" s="129"/>
      <c r="CO73" s="124"/>
    </row>
    <row r="74" spans="5:93" ht="60.75" customHeight="1" x14ac:dyDescent="0.2">
      <c r="E74" s="443"/>
      <c r="F74" s="443"/>
      <c r="G74" s="223"/>
      <c r="H74" s="174" t="s">
        <v>567</v>
      </c>
      <c r="I74" s="175">
        <v>0.05</v>
      </c>
      <c r="J74" s="175"/>
      <c r="K74" s="175" t="s">
        <v>345</v>
      </c>
      <c r="L74" s="175" t="s">
        <v>396</v>
      </c>
      <c r="M74" s="175" t="s">
        <v>294</v>
      </c>
      <c r="N74" s="175">
        <v>1</v>
      </c>
      <c r="O74" s="178">
        <v>45292</v>
      </c>
      <c r="P74" s="178">
        <v>45657</v>
      </c>
      <c r="Q74" s="177">
        <f t="shared" si="208"/>
        <v>365</v>
      </c>
      <c r="R74" s="179">
        <f t="shared" ca="1" si="209"/>
        <v>-29</v>
      </c>
      <c r="S74" s="180"/>
      <c r="T74" s="181" t="str">
        <f t="shared" ca="1" si="180"/>
        <v>Pendiente</v>
      </c>
      <c r="U74" s="181">
        <f t="shared" ca="1" si="214"/>
        <v>-29</v>
      </c>
      <c r="V74" s="181" t="s">
        <v>454</v>
      </c>
      <c r="W74" s="181" t="s">
        <v>454</v>
      </c>
      <c r="X74" s="181" t="s">
        <v>454</v>
      </c>
      <c r="Y74" s="219">
        <f t="shared" si="204"/>
        <v>0</v>
      </c>
      <c r="Z74" s="219">
        <v>0</v>
      </c>
      <c r="AA74" s="219"/>
      <c r="AB74" s="219"/>
      <c r="AC74" s="219"/>
      <c r="AD74" s="219"/>
      <c r="AE74" s="219"/>
      <c r="AF74" s="219"/>
      <c r="AG74" s="290"/>
      <c r="AH74" s="288" t="e">
        <f t="shared" si="205"/>
        <v>#DIV/0!</v>
      </c>
      <c r="AI74" s="287"/>
      <c r="AJ74" s="287" t="e">
        <f t="shared" si="181"/>
        <v>#DIV/0!</v>
      </c>
      <c r="AK74" s="287"/>
      <c r="AL74" s="287" t="e">
        <f t="shared" si="182"/>
        <v>#DIV/0!</v>
      </c>
      <c r="AM74" s="287"/>
      <c r="AN74" s="287" t="e">
        <f t="shared" si="183"/>
        <v>#DIV/0!</v>
      </c>
      <c r="AO74" s="287"/>
      <c r="AP74" s="175">
        <v>0.25</v>
      </c>
      <c r="AQ74" s="217">
        <f t="shared" si="184"/>
        <v>1.2500000000000001E-2</v>
      </c>
      <c r="AR74" s="175">
        <v>0.25</v>
      </c>
      <c r="AS74" s="217">
        <f t="shared" si="185"/>
        <v>1.2500000000000001E-2</v>
      </c>
      <c r="AT74" s="217"/>
      <c r="AU74" s="175">
        <v>0.25</v>
      </c>
      <c r="AV74" s="217">
        <f t="shared" si="186"/>
        <v>1.2500000000000001E-2</v>
      </c>
      <c r="AW74" s="175">
        <v>0.25</v>
      </c>
      <c r="AX74" s="217">
        <f t="shared" si="187"/>
        <v>1.2500000000000001E-2</v>
      </c>
      <c r="AY74" s="342">
        <f t="shared" si="188"/>
        <v>1</v>
      </c>
      <c r="AZ74" s="182">
        <v>0</v>
      </c>
      <c r="BA74" s="183">
        <f t="shared" si="189"/>
        <v>0</v>
      </c>
      <c r="BB74" s="182">
        <v>0</v>
      </c>
      <c r="BC74" s="183">
        <f t="shared" si="190"/>
        <v>0</v>
      </c>
      <c r="BD74" s="183">
        <f t="shared" si="206"/>
        <v>1</v>
      </c>
      <c r="BE74" s="183"/>
      <c r="BF74" s="182">
        <v>0</v>
      </c>
      <c r="BG74" s="183">
        <f t="shared" si="191"/>
        <v>0</v>
      </c>
      <c r="BH74" s="182">
        <v>0.5</v>
      </c>
      <c r="BI74" s="183">
        <f t="shared" si="207"/>
        <v>2.5000000000000001E-2</v>
      </c>
      <c r="BJ74" s="183"/>
      <c r="BK74" s="184">
        <f t="shared" si="192"/>
        <v>-0.25</v>
      </c>
      <c r="BL74" s="184">
        <f t="shared" si="193"/>
        <v>-0.25</v>
      </c>
      <c r="BM74" s="184">
        <f t="shared" ref="BM74:BM82" si="224">BF74-AU74</f>
        <v>-0.25</v>
      </c>
      <c r="BN74" s="184">
        <f t="shared" ref="BN74:BN82" si="225">BH74-AW74</f>
        <v>0.25</v>
      </c>
      <c r="BO74" s="185">
        <f t="shared" si="210"/>
        <v>-0.25</v>
      </c>
      <c r="BP74" s="185">
        <f t="shared" si="211"/>
        <v>-0.5</v>
      </c>
      <c r="BQ74" s="185">
        <f t="shared" si="212"/>
        <v>-0.75</v>
      </c>
      <c r="BR74" s="185">
        <f t="shared" si="213"/>
        <v>-0.5</v>
      </c>
      <c r="BS74" s="175">
        <f t="shared" ref="BS74:BS82" si="226">SUM(AZ74,BB74,BF74,BH74)</f>
        <v>0.5</v>
      </c>
      <c r="BT74" s="186" t="s">
        <v>290</v>
      </c>
      <c r="BU74" s="187"/>
      <c r="BV74" s="187" t="s">
        <v>679</v>
      </c>
      <c r="BW74" s="187"/>
      <c r="BX74" s="187" t="s">
        <v>679</v>
      </c>
      <c r="BY74" s="187" t="s">
        <v>859</v>
      </c>
      <c r="BZ74" s="187"/>
      <c r="CA74" s="187" t="s">
        <v>898</v>
      </c>
      <c r="CB74" s="187" t="s">
        <v>965</v>
      </c>
      <c r="CC74" s="187" t="s">
        <v>960</v>
      </c>
      <c r="CD74" s="187" t="s">
        <v>966</v>
      </c>
      <c r="CF74" s="129"/>
      <c r="CO74" s="124"/>
    </row>
    <row r="75" spans="5:93" ht="60.75" customHeight="1" x14ac:dyDescent="0.2">
      <c r="E75" s="443"/>
      <c r="F75" s="443"/>
      <c r="G75" s="442" t="e">
        <f>+PEI!#REF!</f>
        <v>#REF!</v>
      </c>
      <c r="H75" s="174" t="s">
        <v>568</v>
      </c>
      <c r="I75" s="175">
        <v>0.05</v>
      </c>
      <c r="J75" s="175"/>
      <c r="K75" s="175" t="s">
        <v>281</v>
      </c>
      <c r="L75" s="175" t="s">
        <v>281</v>
      </c>
      <c r="M75" s="175" t="s">
        <v>293</v>
      </c>
      <c r="N75" s="175">
        <v>1</v>
      </c>
      <c r="O75" s="178">
        <v>45292</v>
      </c>
      <c r="P75" s="178">
        <v>45473</v>
      </c>
      <c r="Q75" s="177">
        <f t="shared" ref="Q75:Q82" si="227">IF(OR(O75="",P75=""),"",P75-O75)</f>
        <v>181</v>
      </c>
      <c r="R75" s="179">
        <f t="shared" ref="R75:R82" ca="1" si="228">IF(OR(O75="",P75=""),"",P75-TODAY())</f>
        <v>-213</v>
      </c>
      <c r="S75" s="180"/>
      <c r="T75" s="181" t="str">
        <f t="shared" ca="1" si="180"/>
        <v>Pendiente</v>
      </c>
      <c r="U75" s="181">
        <f ca="1">IF((OR(O75="",P75="")),"",IF(T75="Finalizada","Finalizada",(P75-$B$2)))</f>
        <v>-213</v>
      </c>
      <c r="V75" s="181" t="s">
        <v>454</v>
      </c>
      <c r="W75" s="181" t="s">
        <v>454</v>
      </c>
      <c r="X75" s="181" t="s">
        <v>454</v>
      </c>
      <c r="Y75" s="219">
        <f t="shared" si="204"/>
        <v>0</v>
      </c>
      <c r="Z75" s="219">
        <v>0</v>
      </c>
      <c r="AA75" s="219"/>
      <c r="AB75" s="219"/>
      <c r="AC75" s="219"/>
      <c r="AD75" s="219"/>
      <c r="AE75" s="219"/>
      <c r="AF75" s="219"/>
      <c r="AG75" s="290"/>
      <c r="AH75" s="288" t="e">
        <f t="shared" si="205"/>
        <v>#DIV/0!</v>
      </c>
      <c r="AI75" s="287"/>
      <c r="AJ75" s="287" t="e">
        <f t="shared" si="181"/>
        <v>#DIV/0!</v>
      </c>
      <c r="AK75" s="287"/>
      <c r="AL75" s="287" t="e">
        <f t="shared" si="182"/>
        <v>#DIV/0!</v>
      </c>
      <c r="AM75" s="287"/>
      <c r="AN75" s="287" t="e">
        <f t="shared" si="183"/>
        <v>#DIV/0!</v>
      </c>
      <c r="AO75" s="287"/>
      <c r="AP75" s="175">
        <v>0.5</v>
      </c>
      <c r="AQ75" s="217">
        <f t="shared" si="184"/>
        <v>2.5000000000000001E-2</v>
      </c>
      <c r="AR75" s="175">
        <v>0.5</v>
      </c>
      <c r="AS75" s="217">
        <f t="shared" si="185"/>
        <v>2.5000000000000001E-2</v>
      </c>
      <c r="AT75" s="217"/>
      <c r="AU75" s="175">
        <v>0</v>
      </c>
      <c r="AV75" s="217">
        <f t="shared" si="186"/>
        <v>0</v>
      </c>
      <c r="AW75" s="175">
        <v>0</v>
      </c>
      <c r="AX75" s="217">
        <f t="shared" si="187"/>
        <v>0</v>
      </c>
      <c r="AY75" s="342">
        <f t="shared" si="188"/>
        <v>1</v>
      </c>
      <c r="AZ75" s="182">
        <v>0</v>
      </c>
      <c r="BA75" s="183">
        <f t="shared" si="189"/>
        <v>0</v>
      </c>
      <c r="BB75" s="182">
        <v>0</v>
      </c>
      <c r="BC75" s="183">
        <f t="shared" si="190"/>
        <v>0</v>
      </c>
      <c r="BD75" s="183">
        <f t="shared" si="206"/>
        <v>1</v>
      </c>
      <c r="BE75" s="183"/>
      <c r="BF75" s="182">
        <v>0</v>
      </c>
      <c r="BG75" s="183">
        <f t="shared" si="191"/>
        <v>0</v>
      </c>
      <c r="BH75" s="182">
        <v>0</v>
      </c>
      <c r="BI75" s="183">
        <f t="shared" si="207"/>
        <v>0</v>
      </c>
      <c r="BJ75" s="183"/>
      <c r="BK75" s="184">
        <f t="shared" si="192"/>
        <v>-0.5</v>
      </c>
      <c r="BL75" s="184">
        <f t="shared" si="193"/>
        <v>-0.5</v>
      </c>
      <c r="BM75" s="184">
        <f t="shared" si="224"/>
        <v>0</v>
      </c>
      <c r="BN75" s="184">
        <f t="shared" si="225"/>
        <v>0</v>
      </c>
      <c r="BO75" s="185">
        <f t="shared" ref="BO75:BO82" si="229">SUM(BK75)</f>
        <v>-0.5</v>
      </c>
      <c r="BP75" s="185">
        <f t="shared" ref="BP75:BP82" si="230">SUM(BK75,BL75)</f>
        <v>-1</v>
      </c>
      <c r="BQ75" s="185">
        <f t="shared" ref="BQ75:BQ82" si="231">SUM(BK75:BM75)</f>
        <v>-1</v>
      </c>
      <c r="BR75" s="185">
        <f t="shared" ref="BR75:BR82" si="232">SUM(BK75:BN75)</f>
        <v>-1</v>
      </c>
      <c r="BS75" s="175">
        <f t="shared" si="226"/>
        <v>0</v>
      </c>
      <c r="BT75" s="186" t="s">
        <v>290</v>
      </c>
      <c r="BU75" s="187" t="s">
        <v>677</v>
      </c>
      <c r="BV75" s="187" t="s">
        <v>680</v>
      </c>
      <c r="BW75" s="187"/>
      <c r="BX75" s="187" t="s">
        <v>792</v>
      </c>
      <c r="BY75" s="187" t="s">
        <v>860</v>
      </c>
      <c r="BZ75" s="187" t="s">
        <v>899</v>
      </c>
      <c r="CA75" s="187" t="s">
        <v>792</v>
      </c>
      <c r="CB75" s="187"/>
      <c r="CC75" s="187" t="s">
        <v>792</v>
      </c>
      <c r="CD75" s="187" t="s">
        <v>963</v>
      </c>
      <c r="CF75" s="129"/>
      <c r="CO75" s="124"/>
    </row>
    <row r="76" spans="5:93" ht="60.75" customHeight="1" x14ac:dyDescent="0.2">
      <c r="E76" s="443"/>
      <c r="F76" s="443"/>
      <c r="G76" s="443"/>
      <c r="H76" s="174" t="s">
        <v>569</v>
      </c>
      <c r="I76" s="175">
        <v>0.05</v>
      </c>
      <c r="J76" s="175"/>
      <c r="K76" s="175" t="s">
        <v>346</v>
      </c>
      <c r="L76" s="175" t="s">
        <v>346</v>
      </c>
      <c r="M76" s="175" t="s">
        <v>397</v>
      </c>
      <c r="N76" s="175">
        <v>1</v>
      </c>
      <c r="O76" s="178">
        <v>45474</v>
      </c>
      <c r="P76" s="178">
        <v>45657</v>
      </c>
      <c r="Q76" s="177">
        <f t="shared" si="227"/>
        <v>183</v>
      </c>
      <c r="R76" s="179">
        <f t="shared" ca="1" si="228"/>
        <v>-29</v>
      </c>
      <c r="S76" s="180"/>
      <c r="T76" s="181" t="str">
        <f t="shared" ca="1" si="180"/>
        <v>Pendiente</v>
      </c>
      <c r="U76" s="181">
        <f t="shared" ref="U76:U82" ca="1" si="233">IF((OR(O76="",P76="")),"",IF(T76="Finalizada","Finalizada",(P76-$B$2)))</f>
        <v>-29</v>
      </c>
      <c r="V76" s="181" t="s">
        <v>454</v>
      </c>
      <c r="W76" s="181" t="s">
        <v>454</v>
      </c>
      <c r="X76" s="181" t="s">
        <v>454</v>
      </c>
      <c r="Y76" s="219">
        <f t="shared" si="204"/>
        <v>0</v>
      </c>
      <c r="Z76" s="219">
        <v>0</v>
      </c>
      <c r="AA76" s="219"/>
      <c r="AB76" s="219"/>
      <c r="AC76" s="219"/>
      <c r="AD76" s="219"/>
      <c r="AE76" s="219"/>
      <c r="AF76" s="219"/>
      <c r="AG76" s="290"/>
      <c r="AH76" s="288" t="e">
        <f t="shared" si="205"/>
        <v>#DIV/0!</v>
      </c>
      <c r="AI76" s="287"/>
      <c r="AJ76" s="287" t="e">
        <f t="shared" si="181"/>
        <v>#DIV/0!</v>
      </c>
      <c r="AK76" s="287"/>
      <c r="AL76" s="287" t="e">
        <f t="shared" si="182"/>
        <v>#DIV/0!</v>
      </c>
      <c r="AM76" s="287"/>
      <c r="AN76" s="287" t="e">
        <f t="shared" si="183"/>
        <v>#DIV/0!</v>
      </c>
      <c r="AO76" s="287"/>
      <c r="AP76" s="175">
        <v>0</v>
      </c>
      <c r="AQ76" s="217">
        <f t="shared" si="184"/>
        <v>0</v>
      </c>
      <c r="AR76" s="175">
        <v>0</v>
      </c>
      <c r="AS76" s="217">
        <f t="shared" si="185"/>
        <v>0</v>
      </c>
      <c r="AT76" s="217"/>
      <c r="AU76" s="175">
        <v>0.5</v>
      </c>
      <c r="AV76" s="217">
        <f t="shared" si="186"/>
        <v>2.5000000000000001E-2</v>
      </c>
      <c r="AW76" s="175">
        <v>0.5</v>
      </c>
      <c r="AX76" s="217">
        <f t="shared" si="187"/>
        <v>2.5000000000000001E-2</v>
      </c>
      <c r="AY76" s="342">
        <f t="shared" si="188"/>
        <v>1</v>
      </c>
      <c r="AZ76" s="182">
        <v>0</v>
      </c>
      <c r="BA76" s="183">
        <f t="shared" si="189"/>
        <v>0</v>
      </c>
      <c r="BB76" s="182">
        <v>0</v>
      </c>
      <c r="BC76" s="183">
        <f t="shared" si="190"/>
        <v>0</v>
      </c>
      <c r="BD76" s="183">
        <f t="shared" si="206"/>
        <v>1</v>
      </c>
      <c r="BE76" s="183"/>
      <c r="BF76" s="182">
        <v>0</v>
      </c>
      <c r="BG76" s="183">
        <f t="shared" si="191"/>
        <v>0</v>
      </c>
      <c r="BH76" s="182">
        <v>0</v>
      </c>
      <c r="BI76" s="183">
        <f t="shared" si="207"/>
        <v>0</v>
      </c>
      <c r="BJ76" s="183"/>
      <c r="BK76" s="184">
        <f t="shared" si="192"/>
        <v>0</v>
      </c>
      <c r="BL76" s="184">
        <f t="shared" si="193"/>
        <v>0</v>
      </c>
      <c r="BM76" s="184">
        <f t="shared" si="224"/>
        <v>-0.5</v>
      </c>
      <c r="BN76" s="184">
        <f t="shared" si="225"/>
        <v>-0.5</v>
      </c>
      <c r="BO76" s="185">
        <f t="shared" si="229"/>
        <v>0</v>
      </c>
      <c r="BP76" s="185">
        <f t="shared" si="230"/>
        <v>0</v>
      </c>
      <c r="BQ76" s="185">
        <f t="shared" si="231"/>
        <v>-0.5</v>
      </c>
      <c r="BR76" s="185">
        <f t="shared" si="232"/>
        <v>-1</v>
      </c>
      <c r="BS76" s="175">
        <f t="shared" si="226"/>
        <v>0</v>
      </c>
      <c r="BT76" s="186" t="s">
        <v>290</v>
      </c>
      <c r="BU76" s="187"/>
      <c r="BV76" s="187"/>
      <c r="BW76" s="187"/>
      <c r="BX76" s="187" t="s">
        <v>792</v>
      </c>
      <c r="BY76" s="187" t="s">
        <v>860</v>
      </c>
      <c r="BZ76" s="187" t="s">
        <v>899</v>
      </c>
      <c r="CA76" s="187" t="s">
        <v>792</v>
      </c>
      <c r="CB76" s="187"/>
      <c r="CC76" s="187" t="s">
        <v>792</v>
      </c>
      <c r="CD76" s="187" t="s">
        <v>963</v>
      </c>
      <c r="CF76" s="129"/>
      <c r="CO76" s="124"/>
    </row>
    <row r="77" spans="5:93" ht="60.75" customHeight="1" x14ac:dyDescent="0.2">
      <c r="E77" s="443"/>
      <c r="F77" s="443"/>
      <c r="G77" s="443"/>
      <c r="H77" s="174" t="s">
        <v>570</v>
      </c>
      <c r="I77" s="175">
        <v>0.05</v>
      </c>
      <c r="J77" s="175" t="s">
        <v>398</v>
      </c>
      <c r="K77" s="175" t="s">
        <v>348</v>
      </c>
      <c r="L77" s="175" t="s">
        <v>349</v>
      </c>
      <c r="M77" s="175" t="s">
        <v>293</v>
      </c>
      <c r="N77" s="175" t="str">
        <f>+PEI!J80</f>
        <v>100%</v>
      </c>
      <c r="O77" s="178">
        <v>45292</v>
      </c>
      <c r="P77" s="178">
        <v>45473</v>
      </c>
      <c r="Q77" s="177">
        <f t="shared" si="227"/>
        <v>181</v>
      </c>
      <c r="R77" s="179">
        <f t="shared" ca="1" si="228"/>
        <v>-213</v>
      </c>
      <c r="S77" s="180"/>
      <c r="T77" s="181" t="str">
        <f t="shared" ca="1" si="180"/>
        <v>Pendiente</v>
      </c>
      <c r="U77" s="181">
        <f t="shared" ca="1" si="233"/>
        <v>-213</v>
      </c>
      <c r="V77" s="181" t="s">
        <v>454</v>
      </c>
      <c r="W77" s="181" t="s">
        <v>454</v>
      </c>
      <c r="X77" s="181" t="s">
        <v>454</v>
      </c>
      <c r="Y77" s="219">
        <f t="shared" si="204"/>
        <v>0</v>
      </c>
      <c r="Z77" s="219">
        <v>0</v>
      </c>
      <c r="AA77" s="219"/>
      <c r="AB77" s="219"/>
      <c r="AC77" s="219"/>
      <c r="AD77" s="219"/>
      <c r="AE77" s="219"/>
      <c r="AF77" s="219"/>
      <c r="AG77" s="290"/>
      <c r="AH77" s="288" t="e">
        <f t="shared" si="205"/>
        <v>#DIV/0!</v>
      </c>
      <c r="AI77" s="287"/>
      <c r="AJ77" s="287" t="e">
        <f t="shared" si="181"/>
        <v>#DIV/0!</v>
      </c>
      <c r="AK77" s="287"/>
      <c r="AL77" s="287" t="e">
        <f t="shared" si="182"/>
        <v>#DIV/0!</v>
      </c>
      <c r="AM77" s="287"/>
      <c r="AN77" s="287" t="e">
        <f t="shared" si="183"/>
        <v>#DIV/0!</v>
      </c>
      <c r="AO77" s="287"/>
      <c r="AP77" s="175">
        <v>0.5</v>
      </c>
      <c r="AQ77" s="217">
        <f t="shared" si="184"/>
        <v>2.5000000000000001E-2</v>
      </c>
      <c r="AR77" s="175">
        <v>0.5</v>
      </c>
      <c r="AS77" s="217">
        <f t="shared" si="185"/>
        <v>2.5000000000000001E-2</v>
      </c>
      <c r="AT77" s="217"/>
      <c r="AU77" s="175">
        <v>0</v>
      </c>
      <c r="AV77" s="217">
        <f t="shared" si="186"/>
        <v>0</v>
      </c>
      <c r="AW77" s="175">
        <v>0</v>
      </c>
      <c r="AX77" s="217">
        <f t="shared" si="187"/>
        <v>0</v>
      </c>
      <c r="AY77" s="342">
        <f t="shared" si="188"/>
        <v>1</v>
      </c>
      <c r="AZ77" s="182">
        <v>0</v>
      </c>
      <c r="BA77" s="183">
        <f t="shared" si="189"/>
        <v>0</v>
      </c>
      <c r="BB77" s="182">
        <v>0</v>
      </c>
      <c r="BC77" s="183">
        <f t="shared" si="190"/>
        <v>0</v>
      </c>
      <c r="BD77" s="183">
        <f t="shared" si="206"/>
        <v>1</v>
      </c>
      <c r="BE77" s="183"/>
      <c r="BF77" s="182">
        <v>0</v>
      </c>
      <c r="BG77" s="183">
        <f t="shared" si="191"/>
        <v>0</v>
      </c>
      <c r="BH77" s="182">
        <v>0</v>
      </c>
      <c r="BI77" s="183">
        <f t="shared" si="207"/>
        <v>0</v>
      </c>
      <c r="BJ77" s="183"/>
      <c r="BK77" s="184">
        <f t="shared" si="192"/>
        <v>-0.5</v>
      </c>
      <c r="BL77" s="184">
        <f t="shared" si="193"/>
        <v>-0.5</v>
      </c>
      <c r="BM77" s="184">
        <f t="shared" si="224"/>
        <v>0</v>
      </c>
      <c r="BN77" s="184">
        <f t="shared" si="225"/>
        <v>0</v>
      </c>
      <c r="BO77" s="185">
        <f t="shared" si="229"/>
        <v>-0.5</v>
      </c>
      <c r="BP77" s="185">
        <f t="shared" si="230"/>
        <v>-1</v>
      </c>
      <c r="BQ77" s="185">
        <f t="shared" si="231"/>
        <v>-1</v>
      </c>
      <c r="BR77" s="185">
        <f t="shared" si="232"/>
        <v>-1</v>
      </c>
      <c r="BS77" s="175">
        <f t="shared" si="226"/>
        <v>0</v>
      </c>
      <c r="BT77" s="186" t="s">
        <v>290</v>
      </c>
      <c r="BU77" s="187" t="s">
        <v>681</v>
      </c>
      <c r="BV77" s="187" t="s">
        <v>682</v>
      </c>
      <c r="BW77" s="187"/>
      <c r="BX77" s="187" t="s">
        <v>792</v>
      </c>
      <c r="BY77" s="187" t="s">
        <v>856</v>
      </c>
      <c r="BZ77" s="187" t="s">
        <v>899</v>
      </c>
      <c r="CA77" s="187" t="s">
        <v>792</v>
      </c>
      <c r="CB77" s="187"/>
      <c r="CC77" s="187" t="s">
        <v>792</v>
      </c>
      <c r="CD77" s="187" t="s">
        <v>963</v>
      </c>
      <c r="CF77" s="129"/>
      <c r="CO77" s="124"/>
    </row>
    <row r="78" spans="5:93" ht="60.75" customHeight="1" x14ac:dyDescent="0.2">
      <c r="E78" s="443"/>
      <c r="F78" s="443"/>
      <c r="G78" s="443"/>
      <c r="H78" s="174" t="s">
        <v>571</v>
      </c>
      <c r="I78" s="175">
        <v>0.05</v>
      </c>
      <c r="J78" s="175"/>
      <c r="K78" s="175" t="s">
        <v>350</v>
      </c>
      <c r="L78" s="175" t="s">
        <v>350</v>
      </c>
      <c r="M78" s="175" t="s">
        <v>399</v>
      </c>
      <c r="N78" s="175">
        <v>1</v>
      </c>
      <c r="O78" s="178">
        <v>45474</v>
      </c>
      <c r="P78" s="178">
        <v>45657</v>
      </c>
      <c r="Q78" s="177">
        <f t="shared" si="227"/>
        <v>183</v>
      </c>
      <c r="R78" s="179">
        <f t="shared" ca="1" si="228"/>
        <v>-29</v>
      </c>
      <c r="S78" s="180"/>
      <c r="T78" s="181" t="str">
        <f t="shared" ca="1" si="180"/>
        <v>Pendiente</v>
      </c>
      <c r="U78" s="181">
        <f t="shared" ref="U78" ca="1" si="234">IF((OR(O78="",P78="")),"",IF(T78="Finalizada","Finalizada",(P78-$B$2)))</f>
        <v>-29</v>
      </c>
      <c r="V78" s="181" t="s">
        <v>454</v>
      </c>
      <c r="W78" s="181" t="s">
        <v>454</v>
      </c>
      <c r="X78" s="181" t="s">
        <v>454</v>
      </c>
      <c r="Y78" s="219">
        <f t="shared" si="204"/>
        <v>0</v>
      </c>
      <c r="Z78" s="219">
        <v>0</v>
      </c>
      <c r="AA78" s="219"/>
      <c r="AB78" s="219"/>
      <c r="AC78" s="219"/>
      <c r="AD78" s="219"/>
      <c r="AE78" s="219"/>
      <c r="AF78" s="219"/>
      <c r="AG78" s="290"/>
      <c r="AH78" s="288" t="e">
        <f t="shared" si="205"/>
        <v>#DIV/0!</v>
      </c>
      <c r="AI78" s="287"/>
      <c r="AJ78" s="287" t="e">
        <f t="shared" si="181"/>
        <v>#DIV/0!</v>
      </c>
      <c r="AK78" s="287"/>
      <c r="AL78" s="287" t="e">
        <f t="shared" si="182"/>
        <v>#DIV/0!</v>
      </c>
      <c r="AM78" s="287"/>
      <c r="AN78" s="287" t="e">
        <f t="shared" si="183"/>
        <v>#DIV/0!</v>
      </c>
      <c r="AO78" s="287"/>
      <c r="AP78" s="175">
        <v>0</v>
      </c>
      <c r="AQ78" s="217">
        <f t="shared" si="184"/>
        <v>0</v>
      </c>
      <c r="AR78" s="175">
        <v>0</v>
      </c>
      <c r="AS78" s="217">
        <f t="shared" si="185"/>
        <v>0</v>
      </c>
      <c r="AT78" s="217"/>
      <c r="AU78" s="175">
        <v>0.5</v>
      </c>
      <c r="AV78" s="217">
        <f t="shared" si="186"/>
        <v>2.5000000000000001E-2</v>
      </c>
      <c r="AW78" s="175">
        <v>0.5</v>
      </c>
      <c r="AX78" s="217">
        <f t="shared" si="187"/>
        <v>2.5000000000000001E-2</v>
      </c>
      <c r="AY78" s="342">
        <f t="shared" si="188"/>
        <v>1</v>
      </c>
      <c r="AZ78" s="182">
        <v>0</v>
      </c>
      <c r="BA78" s="183">
        <f t="shared" si="189"/>
        <v>0</v>
      </c>
      <c r="BB78" s="182">
        <v>0</v>
      </c>
      <c r="BC78" s="183">
        <f t="shared" si="190"/>
        <v>0</v>
      </c>
      <c r="BD78" s="183">
        <f t="shared" si="206"/>
        <v>1</v>
      </c>
      <c r="BE78" s="183"/>
      <c r="BF78" s="182">
        <v>0</v>
      </c>
      <c r="BG78" s="183">
        <f t="shared" si="191"/>
        <v>0</v>
      </c>
      <c r="BH78" s="182">
        <v>0</v>
      </c>
      <c r="BI78" s="183">
        <f t="shared" si="207"/>
        <v>0</v>
      </c>
      <c r="BJ78" s="183"/>
      <c r="BK78" s="184">
        <f t="shared" ref="BK78" si="235">AZ78-AP78</f>
        <v>0</v>
      </c>
      <c r="BL78" s="184">
        <f t="shared" ref="BL78" si="236">BB78-AR78</f>
        <v>0</v>
      </c>
      <c r="BM78" s="184">
        <f t="shared" si="224"/>
        <v>-0.5</v>
      </c>
      <c r="BN78" s="184">
        <f t="shared" si="225"/>
        <v>-0.5</v>
      </c>
      <c r="BO78" s="185">
        <f t="shared" ref="BO78" si="237">SUM(BK78)</f>
        <v>0</v>
      </c>
      <c r="BP78" s="185">
        <f t="shared" ref="BP78" si="238">SUM(BK78,BL78)</f>
        <v>0</v>
      </c>
      <c r="BQ78" s="185">
        <f t="shared" ref="BQ78" si="239">SUM(BK78:BM78)</f>
        <v>-0.5</v>
      </c>
      <c r="BR78" s="185">
        <f t="shared" ref="BR78" si="240">SUM(BK78:BN78)</f>
        <v>-1</v>
      </c>
      <c r="BS78" s="175">
        <f t="shared" si="226"/>
        <v>0</v>
      </c>
      <c r="BT78" s="186" t="s">
        <v>290</v>
      </c>
      <c r="BU78" s="187"/>
      <c r="BV78" s="187"/>
      <c r="BW78" s="187"/>
      <c r="BX78" s="187" t="s">
        <v>792</v>
      </c>
      <c r="BY78" s="187" t="s">
        <v>856</v>
      </c>
      <c r="BZ78" s="187" t="s">
        <v>899</v>
      </c>
      <c r="CA78" s="187" t="s">
        <v>792</v>
      </c>
      <c r="CB78" s="187"/>
      <c r="CC78" s="187" t="s">
        <v>792</v>
      </c>
      <c r="CD78" s="187" t="s">
        <v>963</v>
      </c>
      <c r="CF78" s="129"/>
      <c r="CO78" s="124"/>
    </row>
    <row r="79" spans="5:93" ht="60.75" customHeight="1" x14ac:dyDescent="0.2">
      <c r="E79" s="443"/>
      <c r="F79" s="443"/>
      <c r="G79" s="443"/>
      <c r="H79" s="174" t="s">
        <v>572</v>
      </c>
      <c r="I79" s="175">
        <v>0.05</v>
      </c>
      <c r="J79" s="175"/>
      <c r="K79" s="175" t="s">
        <v>347</v>
      </c>
      <c r="L79" s="175" t="s">
        <v>351</v>
      </c>
      <c r="M79" s="175" t="s">
        <v>293</v>
      </c>
      <c r="N79" s="175">
        <v>1</v>
      </c>
      <c r="O79" s="178">
        <v>45292</v>
      </c>
      <c r="P79" s="178">
        <v>45473</v>
      </c>
      <c r="Q79" s="177">
        <f t="shared" ref="Q79:Q81" si="241">IF(OR(O79="",P79=""),"",P79-O79)</f>
        <v>181</v>
      </c>
      <c r="R79" s="179">
        <f t="shared" ref="R79:R81" ca="1" si="242">IF(OR(O79="",P79=""),"",P79-TODAY())</f>
        <v>-213</v>
      </c>
      <c r="S79" s="180"/>
      <c r="T79" s="181" t="str">
        <f t="shared" ca="1" si="180"/>
        <v>Pendiente</v>
      </c>
      <c r="U79" s="181">
        <f t="shared" ref="U79:U81" ca="1" si="243">IF((OR(O79="",P79="")),"",IF(T79="Finalizada","Finalizada",(P79-$B$2)))</f>
        <v>-213</v>
      </c>
      <c r="V79" s="181" t="s">
        <v>454</v>
      </c>
      <c r="W79" s="181" t="s">
        <v>454</v>
      </c>
      <c r="X79" s="181" t="s">
        <v>454</v>
      </c>
      <c r="Y79" s="219">
        <f t="shared" si="204"/>
        <v>0</v>
      </c>
      <c r="Z79" s="219">
        <v>0</v>
      </c>
      <c r="AA79" s="219"/>
      <c r="AB79" s="219"/>
      <c r="AC79" s="219"/>
      <c r="AD79" s="219"/>
      <c r="AE79" s="219"/>
      <c r="AF79" s="219"/>
      <c r="AG79" s="290"/>
      <c r="AH79" s="288" t="e">
        <f t="shared" si="205"/>
        <v>#DIV/0!</v>
      </c>
      <c r="AI79" s="287"/>
      <c r="AJ79" s="287" t="e">
        <f t="shared" si="181"/>
        <v>#DIV/0!</v>
      </c>
      <c r="AK79" s="287"/>
      <c r="AL79" s="287" t="e">
        <f t="shared" si="182"/>
        <v>#DIV/0!</v>
      </c>
      <c r="AM79" s="287"/>
      <c r="AN79" s="287" t="e">
        <f t="shared" si="183"/>
        <v>#DIV/0!</v>
      </c>
      <c r="AO79" s="287"/>
      <c r="AP79" s="175">
        <v>0.5</v>
      </c>
      <c r="AQ79" s="217">
        <f t="shared" si="184"/>
        <v>2.5000000000000001E-2</v>
      </c>
      <c r="AR79" s="175">
        <v>0.5</v>
      </c>
      <c r="AS79" s="217">
        <f t="shared" si="185"/>
        <v>2.5000000000000001E-2</v>
      </c>
      <c r="AT79" s="217"/>
      <c r="AU79" s="175">
        <v>0</v>
      </c>
      <c r="AV79" s="217">
        <f t="shared" si="186"/>
        <v>0</v>
      </c>
      <c r="AW79" s="175">
        <v>0</v>
      </c>
      <c r="AX79" s="217">
        <f t="shared" si="187"/>
        <v>0</v>
      </c>
      <c r="AY79" s="342">
        <f t="shared" si="188"/>
        <v>1</v>
      </c>
      <c r="AZ79" s="182">
        <v>0</v>
      </c>
      <c r="BA79" s="183">
        <f t="shared" si="189"/>
        <v>0</v>
      </c>
      <c r="BB79" s="182">
        <v>0.5</v>
      </c>
      <c r="BC79" s="183">
        <f t="shared" si="190"/>
        <v>2.5000000000000001E-2</v>
      </c>
      <c r="BD79" s="183">
        <f t="shared" si="206"/>
        <v>1</v>
      </c>
      <c r="BE79" s="183"/>
      <c r="BF79" s="182">
        <v>0</v>
      </c>
      <c r="BG79" s="183">
        <f t="shared" si="191"/>
        <v>0</v>
      </c>
      <c r="BH79" s="182">
        <v>0</v>
      </c>
      <c r="BI79" s="183">
        <f t="shared" si="207"/>
        <v>0</v>
      </c>
      <c r="BJ79" s="183"/>
      <c r="BK79" s="184">
        <f>AZ79-AP79</f>
        <v>-0.5</v>
      </c>
      <c r="BL79" s="184">
        <f>BB79-AR79</f>
        <v>0</v>
      </c>
      <c r="BM79" s="184">
        <f t="shared" si="224"/>
        <v>0</v>
      </c>
      <c r="BN79" s="184">
        <f t="shared" si="225"/>
        <v>0</v>
      </c>
      <c r="BO79" s="185">
        <f t="shared" ref="BO79:BO81" si="244">SUM(BK79)</f>
        <v>-0.5</v>
      </c>
      <c r="BP79" s="185">
        <f t="shared" ref="BP79:BP81" si="245">SUM(BK79,BL79)</f>
        <v>-0.5</v>
      </c>
      <c r="BQ79" s="185">
        <f t="shared" ref="BQ79:BQ81" si="246">SUM(BK79:BM79)</f>
        <v>-0.5</v>
      </c>
      <c r="BR79" s="185">
        <f t="shared" ref="BR79:BR81" si="247">SUM(BK79:BN79)</f>
        <v>-0.5</v>
      </c>
      <c r="BS79" s="175">
        <f t="shared" si="226"/>
        <v>0.5</v>
      </c>
      <c r="BT79" s="186" t="s">
        <v>290</v>
      </c>
      <c r="BU79" s="187"/>
      <c r="BV79" s="187" t="s">
        <v>683</v>
      </c>
      <c r="BW79" s="187" t="s">
        <v>798</v>
      </c>
      <c r="BX79" s="187" t="s">
        <v>799</v>
      </c>
      <c r="BY79" s="187" t="s">
        <v>798</v>
      </c>
      <c r="BZ79" s="187" t="s">
        <v>798</v>
      </c>
      <c r="CA79" s="187" t="s">
        <v>900</v>
      </c>
      <c r="CB79" s="187"/>
      <c r="CC79" s="187" t="s">
        <v>792</v>
      </c>
      <c r="CD79" s="187" t="s">
        <v>963</v>
      </c>
      <c r="CF79" s="129"/>
      <c r="CO79" s="124"/>
    </row>
    <row r="80" spans="5:93" ht="60.75" customHeight="1" x14ac:dyDescent="0.2">
      <c r="E80" s="443"/>
      <c r="F80" s="443"/>
      <c r="G80" s="443"/>
      <c r="H80" s="174" t="s">
        <v>573</v>
      </c>
      <c r="I80" s="175">
        <v>0.05</v>
      </c>
      <c r="J80" s="175"/>
      <c r="K80" s="175" t="s">
        <v>354</v>
      </c>
      <c r="L80" s="175" t="s">
        <v>352</v>
      </c>
      <c r="M80" s="175" t="s">
        <v>400</v>
      </c>
      <c r="N80" s="175">
        <v>1</v>
      </c>
      <c r="O80" s="178">
        <v>45474</v>
      </c>
      <c r="P80" s="178">
        <v>45657</v>
      </c>
      <c r="Q80" s="177">
        <f t="shared" si="241"/>
        <v>183</v>
      </c>
      <c r="R80" s="179">
        <f t="shared" ca="1" si="242"/>
        <v>-29</v>
      </c>
      <c r="S80" s="180"/>
      <c r="T80" s="181" t="str">
        <f t="shared" ca="1" si="180"/>
        <v>Pendiente</v>
      </c>
      <c r="U80" s="181">
        <f t="shared" ca="1" si="243"/>
        <v>-29</v>
      </c>
      <c r="V80" s="181" t="s">
        <v>454</v>
      </c>
      <c r="W80" s="181" t="s">
        <v>454</v>
      </c>
      <c r="X80" s="181" t="s">
        <v>454</v>
      </c>
      <c r="Y80" s="219">
        <f t="shared" si="204"/>
        <v>0</v>
      </c>
      <c r="Z80" s="219">
        <v>0</v>
      </c>
      <c r="AA80" s="219"/>
      <c r="AB80" s="219"/>
      <c r="AC80" s="219"/>
      <c r="AD80" s="219"/>
      <c r="AE80" s="219"/>
      <c r="AF80" s="219"/>
      <c r="AG80" s="290"/>
      <c r="AH80" s="288" t="e">
        <f t="shared" si="205"/>
        <v>#DIV/0!</v>
      </c>
      <c r="AI80" s="287"/>
      <c r="AJ80" s="287" t="e">
        <f t="shared" si="181"/>
        <v>#DIV/0!</v>
      </c>
      <c r="AK80" s="287"/>
      <c r="AL80" s="287" t="e">
        <f t="shared" si="182"/>
        <v>#DIV/0!</v>
      </c>
      <c r="AM80" s="287"/>
      <c r="AN80" s="287" t="e">
        <f t="shared" si="183"/>
        <v>#DIV/0!</v>
      </c>
      <c r="AO80" s="287"/>
      <c r="AP80" s="175">
        <v>0</v>
      </c>
      <c r="AQ80" s="217">
        <f t="shared" si="184"/>
        <v>0</v>
      </c>
      <c r="AR80" s="175">
        <v>0</v>
      </c>
      <c r="AS80" s="217">
        <f t="shared" si="185"/>
        <v>0</v>
      </c>
      <c r="AT80" s="217"/>
      <c r="AU80" s="175">
        <v>0.5</v>
      </c>
      <c r="AV80" s="217">
        <f t="shared" si="186"/>
        <v>2.5000000000000001E-2</v>
      </c>
      <c r="AW80" s="175">
        <v>0.5</v>
      </c>
      <c r="AX80" s="217">
        <f t="shared" si="187"/>
        <v>2.5000000000000001E-2</v>
      </c>
      <c r="AY80" s="342">
        <f t="shared" si="188"/>
        <v>1</v>
      </c>
      <c r="AZ80" s="182">
        <v>0</v>
      </c>
      <c r="BA80" s="183">
        <f t="shared" si="189"/>
        <v>0</v>
      </c>
      <c r="BB80" s="182">
        <v>0</v>
      </c>
      <c r="BC80" s="183">
        <f t="shared" si="190"/>
        <v>0</v>
      </c>
      <c r="BD80" s="183">
        <f t="shared" si="206"/>
        <v>1</v>
      </c>
      <c r="BE80" s="183"/>
      <c r="BF80" s="182">
        <v>0</v>
      </c>
      <c r="BG80" s="183">
        <f t="shared" si="191"/>
        <v>0</v>
      </c>
      <c r="BH80" s="182">
        <v>0</v>
      </c>
      <c r="BI80" s="183">
        <f t="shared" si="207"/>
        <v>0</v>
      </c>
      <c r="BJ80" s="183"/>
      <c r="BK80" s="184">
        <f>AZ80-AP80</f>
        <v>0</v>
      </c>
      <c r="BL80" s="184">
        <f>BB80-AR80</f>
        <v>0</v>
      </c>
      <c r="BM80" s="184">
        <f t="shared" si="224"/>
        <v>-0.5</v>
      </c>
      <c r="BN80" s="184">
        <f t="shared" si="225"/>
        <v>-0.5</v>
      </c>
      <c r="BO80" s="185">
        <f t="shared" si="244"/>
        <v>0</v>
      </c>
      <c r="BP80" s="185">
        <f t="shared" si="245"/>
        <v>0</v>
      </c>
      <c r="BQ80" s="185">
        <f t="shared" si="246"/>
        <v>-0.5</v>
      </c>
      <c r="BR80" s="185">
        <f t="shared" si="247"/>
        <v>-1</v>
      </c>
      <c r="BS80" s="175">
        <f t="shared" si="226"/>
        <v>0</v>
      </c>
      <c r="BT80" s="186" t="s">
        <v>290</v>
      </c>
      <c r="BU80" s="187"/>
      <c r="BV80" s="187"/>
      <c r="BW80" s="187" t="s">
        <v>794</v>
      </c>
      <c r="BX80" s="187" t="s">
        <v>799</v>
      </c>
      <c r="BY80" s="187" t="s">
        <v>856</v>
      </c>
      <c r="BZ80" s="187" t="s">
        <v>798</v>
      </c>
      <c r="CA80" s="187" t="s">
        <v>900</v>
      </c>
      <c r="CB80" s="187"/>
      <c r="CC80" s="187" t="s">
        <v>792</v>
      </c>
      <c r="CD80" s="187" t="s">
        <v>963</v>
      </c>
      <c r="CF80" s="129"/>
      <c r="CO80" s="124"/>
    </row>
    <row r="81" spans="5:93" ht="60.75" customHeight="1" x14ac:dyDescent="0.2">
      <c r="E81" s="443"/>
      <c r="F81" s="443"/>
      <c r="G81" s="443"/>
      <c r="H81" s="174" t="s">
        <v>574</v>
      </c>
      <c r="I81" s="175">
        <v>0.05</v>
      </c>
      <c r="J81" s="175"/>
      <c r="K81" s="175" t="s">
        <v>353</v>
      </c>
      <c r="L81" s="175" t="s">
        <v>355</v>
      </c>
      <c r="M81" s="175" t="s">
        <v>293</v>
      </c>
      <c r="N81" s="175">
        <v>1</v>
      </c>
      <c r="O81" s="178">
        <v>45292</v>
      </c>
      <c r="P81" s="178">
        <v>45473</v>
      </c>
      <c r="Q81" s="177">
        <f t="shared" si="241"/>
        <v>181</v>
      </c>
      <c r="R81" s="179">
        <f t="shared" ca="1" si="242"/>
        <v>-213</v>
      </c>
      <c r="S81" s="180"/>
      <c r="T81" s="181" t="str">
        <f t="shared" ca="1" si="180"/>
        <v>Pendiente</v>
      </c>
      <c r="U81" s="181">
        <f t="shared" ca="1" si="243"/>
        <v>-213</v>
      </c>
      <c r="V81" s="181" t="s">
        <v>454</v>
      </c>
      <c r="W81" s="181" t="s">
        <v>454</v>
      </c>
      <c r="X81" s="181" t="s">
        <v>454</v>
      </c>
      <c r="Y81" s="219">
        <f t="shared" si="204"/>
        <v>0</v>
      </c>
      <c r="Z81" s="219">
        <v>0</v>
      </c>
      <c r="AA81" s="219"/>
      <c r="AB81" s="219"/>
      <c r="AC81" s="219"/>
      <c r="AD81" s="219"/>
      <c r="AE81" s="219"/>
      <c r="AF81" s="219"/>
      <c r="AG81" s="290"/>
      <c r="AH81" s="288" t="e">
        <f t="shared" si="205"/>
        <v>#DIV/0!</v>
      </c>
      <c r="AI81" s="287"/>
      <c r="AJ81" s="287" t="e">
        <f t="shared" si="181"/>
        <v>#DIV/0!</v>
      </c>
      <c r="AK81" s="287"/>
      <c r="AL81" s="287" t="e">
        <f t="shared" si="182"/>
        <v>#DIV/0!</v>
      </c>
      <c r="AM81" s="287"/>
      <c r="AN81" s="287" t="e">
        <f t="shared" si="183"/>
        <v>#DIV/0!</v>
      </c>
      <c r="AO81" s="287"/>
      <c r="AP81" s="175">
        <v>0.5</v>
      </c>
      <c r="AQ81" s="217">
        <f t="shared" si="184"/>
        <v>2.5000000000000001E-2</v>
      </c>
      <c r="AR81" s="175">
        <v>0.5</v>
      </c>
      <c r="AS81" s="217">
        <f t="shared" si="185"/>
        <v>2.5000000000000001E-2</v>
      </c>
      <c r="AT81" s="217"/>
      <c r="AU81" s="175">
        <v>0</v>
      </c>
      <c r="AV81" s="217">
        <f t="shared" si="186"/>
        <v>0</v>
      </c>
      <c r="AW81" s="175">
        <v>0</v>
      </c>
      <c r="AX81" s="217">
        <f t="shared" si="187"/>
        <v>0</v>
      </c>
      <c r="AY81" s="342">
        <f t="shared" si="188"/>
        <v>1</v>
      </c>
      <c r="AZ81" s="182">
        <v>0</v>
      </c>
      <c r="BA81" s="183">
        <f t="shared" si="189"/>
        <v>0</v>
      </c>
      <c r="BB81" s="182">
        <v>0</v>
      </c>
      <c r="BC81" s="183">
        <f t="shared" si="190"/>
        <v>0</v>
      </c>
      <c r="BD81" s="183">
        <f t="shared" si="206"/>
        <v>1</v>
      </c>
      <c r="BE81" s="183"/>
      <c r="BF81" s="182">
        <v>0</v>
      </c>
      <c r="BG81" s="183">
        <f t="shared" si="191"/>
        <v>0</v>
      </c>
      <c r="BH81" s="182">
        <v>0</v>
      </c>
      <c r="BI81" s="183">
        <f t="shared" si="207"/>
        <v>0</v>
      </c>
      <c r="BJ81" s="183"/>
      <c r="BK81" s="184">
        <f>AZ81-AP81</f>
        <v>-0.5</v>
      </c>
      <c r="BL81" s="184">
        <f>BB81-AR81</f>
        <v>-0.5</v>
      </c>
      <c r="BM81" s="184">
        <f t="shared" si="224"/>
        <v>0</v>
      </c>
      <c r="BN81" s="184">
        <f t="shared" si="225"/>
        <v>0</v>
      </c>
      <c r="BO81" s="185">
        <f t="shared" si="244"/>
        <v>-0.5</v>
      </c>
      <c r="BP81" s="185">
        <f t="shared" si="245"/>
        <v>-1</v>
      </c>
      <c r="BQ81" s="185">
        <f t="shared" si="246"/>
        <v>-1</v>
      </c>
      <c r="BR81" s="185">
        <f t="shared" si="247"/>
        <v>-1</v>
      </c>
      <c r="BS81" s="175">
        <f t="shared" si="226"/>
        <v>0</v>
      </c>
      <c r="BT81" s="186" t="s">
        <v>290</v>
      </c>
      <c r="BU81" s="187"/>
      <c r="BV81" s="187" t="s">
        <v>683</v>
      </c>
      <c r="BW81" s="187"/>
      <c r="BX81" s="187" t="s">
        <v>799</v>
      </c>
      <c r="BY81" s="187" t="s">
        <v>856</v>
      </c>
      <c r="BZ81" s="187" t="s">
        <v>798</v>
      </c>
      <c r="CA81" s="187" t="s">
        <v>900</v>
      </c>
      <c r="CB81" s="187"/>
      <c r="CC81" s="187" t="s">
        <v>792</v>
      </c>
      <c r="CD81" s="187" t="s">
        <v>963</v>
      </c>
      <c r="CF81" s="129"/>
      <c r="CO81" s="124"/>
    </row>
    <row r="82" spans="5:93" ht="60.75" customHeight="1" x14ac:dyDescent="0.2">
      <c r="E82" s="443"/>
      <c r="F82" s="443"/>
      <c r="G82" s="443"/>
      <c r="H82" s="174" t="s">
        <v>575</v>
      </c>
      <c r="I82" s="175">
        <v>0.05</v>
      </c>
      <c r="J82" s="175"/>
      <c r="K82" s="175" t="s">
        <v>401</v>
      </c>
      <c r="L82" s="175" t="s">
        <v>356</v>
      </c>
      <c r="M82" s="175" t="s">
        <v>402</v>
      </c>
      <c r="N82" s="175">
        <v>1</v>
      </c>
      <c r="O82" s="178">
        <v>45474</v>
      </c>
      <c r="P82" s="178">
        <v>45657</v>
      </c>
      <c r="Q82" s="177">
        <f t="shared" si="227"/>
        <v>183</v>
      </c>
      <c r="R82" s="179">
        <f t="shared" ca="1" si="228"/>
        <v>-29</v>
      </c>
      <c r="S82" s="180"/>
      <c r="T82" s="181" t="str">
        <f t="shared" ca="1" si="180"/>
        <v>Pendiente</v>
      </c>
      <c r="U82" s="181">
        <f t="shared" ca="1" si="233"/>
        <v>-29</v>
      </c>
      <c r="V82" s="181" t="s">
        <v>454</v>
      </c>
      <c r="W82" s="181" t="s">
        <v>454</v>
      </c>
      <c r="X82" s="181" t="s">
        <v>454</v>
      </c>
      <c r="Y82" s="219">
        <f t="shared" si="204"/>
        <v>0</v>
      </c>
      <c r="Z82" s="219">
        <v>0</v>
      </c>
      <c r="AA82" s="219"/>
      <c r="AB82" s="219"/>
      <c r="AC82" s="219"/>
      <c r="AD82" s="219"/>
      <c r="AE82" s="219"/>
      <c r="AF82" s="219"/>
      <c r="AG82" s="290"/>
      <c r="AH82" s="288" t="e">
        <f t="shared" si="205"/>
        <v>#DIV/0!</v>
      </c>
      <c r="AI82" s="287"/>
      <c r="AJ82" s="287" t="e">
        <f t="shared" si="181"/>
        <v>#DIV/0!</v>
      </c>
      <c r="AK82" s="287"/>
      <c r="AL82" s="287" t="e">
        <f t="shared" si="182"/>
        <v>#DIV/0!</v>
      </c>
      <c r="AM82" s="287"/>
      <c r="AN82" s="287" t="e">
        <f t="shared" si="183"/>
        <v>#DIV/0!</v>
      </c>
      <c r="AO82" s="287"/>
      <c r="AP82" s="175">
        <f>+PEI!K81</f>
        <v>0</v>
      </c>
      <c r="AQ82" s="217">
        <f t="shared" si="184"/>
        <v>0</v>
      </c>
      <c r="AR82" s="175">
        <f>+PEI!L81</f>
        <v>0</v>
      </c>
      <c r="AS82" s="217">
        <f t="shared" si="185"/>
        <v>0</v>
      </c>
      <c r="AT82" s="217"/>
      <c r="AU82" s="175">
        <v>0.5</v>
      </c>
      <c r="AV82" s="217">
        <f t="shared" si="186"/>
        <v>2.5000000000000001E-2</v>
      </c>
      <c r="AW82" s="175">
        <v>0.5</v>
      </c>
      <c r="AX82" s="217">
        <f t="shared" si="187"/>
        <v>2.5000000000000001E-2</v>
      </c>
      <c r="AY82" s="342">
        <f t="shared" si="188"/>
        <v>1</v>
      </c>
      <c r="AZ82" s="182">
        <v>0</v>
      </c>
      <c r="BA82" s="183">
        <f t="shared" si="189"/>
        <v>0</v>
      </c>
      <c r="BB82" s="182">
        <v>0</v>
      </c>
      <c r="BC82" s="183">
        <f t="shared" si="190"/>
        <v>0</v>
      </c>
      <c r="BD82" s="183">
        <f t="shared" si="206"/>
        <v>1</v>
      </c>
      <c r="BE82" s="183"/>
      <c r="BF82" s="182">
        <v>0</v>
      </c>
      <c r="BG82" s="183">
        <f t="shared" si="191"/>
        <v>0</v>
      </c>
      <c r="BH82" s="182">
        <v>0</v>
      </c>
      <c r="BI82" s="183">
        <f t="shared" si="207"/>
        <v>0</v>
      </c>
      <c r="BJ82" s="183"/>
      <c r="BK82" s="184">
        <f>AZ82-AP82</f>
        <v>0</v>
      </c>
      <c r="BL82" s="184">
        <f>BB82-AR82</f>
        <v>0</v>
      </c>
      <c r="BM82" s="184">
        <f t="shared" si="224"/>
        <v>-0.5</v>
      </c>
      <c r="BN82" s="184">
        <f t="shared" si="225"/>
        <v>-0.5</v>
      </c>
      <c r="BO82" s="185">
        <f t="shared" si="229"/>
        <v>0</v>
      </c>
      <c r="BP82" s="185">
        <f t="shared" si="230"/>
        <v>0</v>
      </c>
      <c r="BQ82" s="185">
        <f t="shared" si="231"/>
        <v>-0.5</v>
      </c>
      <c r="BR82" s="185">
        <f t="shared" si="232"/>
        <v>-1</v>
      </c>
      <c r="BS82" s="175">
        <f t="shared" si="226"/>
        <v>0</v>
      </c>
      <c r="BT82" s="186" t="s">
        <v>290</v>
      </c>
      <c r="BU82" s="187"/>
      <c r="BV82" s="187"/>
      <c r="BW82" s="187"/>
      <c r="BX82" s="187" t="s">
        <v>799</v>
      </c>
      <c r="BY82" s="187" t="s">
        <v>856</v>
      </c>
      <c r="BZ82" s="187" t="s">
        <v>798</v>
      </c>
      <c r="CA82" s="187" t="s">
        <v>900</v>
      </c>
      <c r="CB82" s="187"/>
      <c r="CC82" s="187" t="s">
        <v>792</v>
      </c>
      <c r="CD82" s="187" t="s">
        <v>963</v>
      </c>
      <c r="CF82" s="129"/>
      <c r="CO82" s="124"/>
    </row>
    <row r="83" spans="5:93" ht="60.75" customHeight="1" x14ac:dyDescent="0.2">
      <c r="E83" s="443"/>
      <c r="F83" s="443"/>
      <c r="G83" s="223"/>
      <c r="H83" s="174" t="s">
        <v>618</v>
      </c>
      <c r="I83" s="175">
        <v>0.05</v>
      </c>
      <c r="J83" s="175"/>
      <c r="K83" s="175" t="s">
        <v>620</v>
      </c>
      <c r="L83" s="175" t="s">
        <v>620</v>
      </c>
      <c r="M83" s="175" t="s">
        <v>621</v>
      </c>
      <c r="N83" s="175">
        <v>1</v>
      </c>
      <c r="O83" s="178">
        <v>45292</v>
      </c>
      <c r="P83" s="178">
        <v>45657</v>
      </c>
      <c r="Q83" s="177">
        <f t="shared" ref="Q83:Q84" si="248">IF(OR(O83="",P83=""),"",P83-O83)</f>
        <v>365</v>
      </c>
      <c r="R83" s="179">
        <f t="shared" ref="R83:R84" ca="1" si="249">IF(OR(O83="",P83=""),"",P83-TODAY())</f>
        <v>-29</v>
      </c>
      <c r="S83" s="180"/>
      <c r="T83" s="181" t="str">
        <f t="shared" ca="1" si="180"/>
        <v>Finalizada</v>
      </c>
      <c r="U83" s="181" t="str">
        <f t="shared" ref="U83:U84" ca="1" si="250">IF((OR(O83="",P83="")),"",IF(T83="Finalizada","Finalizada",(P83-$B$2)))</f>
        <v>Finalizada</v>
      </c>
      <c r="V83" s="181" t="s">
        <v>623</v>
      </c>
      <c r="W83" s="181" t="s">
        <v>624</v>
      </c>
      <c r="X83" s="181" t="s">
        <v>625</v>
      </c>
      <c r="Y83" s="219">
        <f t="shared" si="204"/>
        <v>12800000</v>
      </c>
      <c r="Z83" s="219">
        <v>12800000</v>
      </c>
      <c r="AA83" s="219"/>
      <c r="AB83" s="219"/>
      <c r="AC83" s="219"/>
      <c r="AD83" s="219"/>
      <c r="AE83" s="219"/>
      <c r="AF83" s="219"/>
      <c r="AG83" s="290"/>
      <c r="AH83" s="288" t="e">
        <f t="shared" si="205"/>
        <v>#DIV/0!</v>
      </c>
      <c r="AI83" s="287">
        <v>5250000</v>
      </c>
      <c r="AJ83" s="287">
        <f t="shared" si="181"/>
        <v>0</v>
      </c>
      <c r="AK83" s="287">
        <v>3150000</v>
      </c>
      <c r="AL83" s="287">
        <f t="shared" si="182"/>
        <v>0</v>
      </c>
      <c r="AM83" s="287">
        <v>4200000</v>
      </c>
      <c r="AN83" s="287">
        <f t="shared" si="183"/>
        <v>1.25</v>
      </c>
      <c r="AO83" s="287"/>
      <c r="AP83" s="175">
        <f>+PEI!K82</f>
        <v>0</v>
      </c>
      <c r="AQ83" s="217">
        <f t="shared" ref="AQ83:AQ84" si="251">AP83*I83</f>
        <v>0</v>
      </c>
      <c r="AR83" s="175">
        <f>+PEI!L82</f>
        <v>0</v>
      </c>
      <c r="AS83" s="217">
        <f t="shared" ref="AS83:AS84" si="252">AR83*I83</f>
        <v>0</v>
      </c>
      <c r="AT83" s="217"/>
      <c r="AU83" s="175">
        <v>0.5</v>
      </c>
      <c r="AV83" s="217">
        <f t="shared" ref="AV83:AV84" si="253">AU83*I83</f>
        <v>2.5000000000000001E-2</v>
      </c>
      <c r="AW83" s="175">
        <v>0.5</v>
      </c>
      <c r="AX83" s="217">
        <f t="shared" ref="AX83:AX84" si="254">AW83*I83</f>
        <v>2.5000000000000001E-2</v>
      </c>
      <c r="AY83" s="342">
        <f t="shared" si="188"/>
        <v>1</v>
      </c>
      <c r="AZ83" s="182">
        <v>0.25</v>
      </c>
      <c r="BA83" s="183">
        <f t="shared" si="189"/>
        <v>1.2500000000000001E-2</v>
      </c>
      <c r="BB83" s="182">
        <v>0.25</v>
      </c>
      <c r="BC83" s="183">
        <f t="shared" ref="BC83:BC84" si="255">BB83*I83</f>
        <v>1.2500000000000001E-2</v>
      </c>
      <c r="BD83" s="183">
        <f t="shared" si="206"/>
        <v>1</v>
      </c>
      <c r="BE83" s="183"/>
      <c r="BF83" s="182">
        <v>0.25</v>
      </c>
      <c r="BG83" s="183">
        <f t="shared" ref="BG83:BG84" si="256">BF83*I83</f>
        <v>1.2500000000000001E-2</v>
      </c>
      <c r="BH83" s="182">
        <v>0.25</v>
      </c>
      <c r="BI83" s="183">
        <f t="shared" ref="BI83:BI84" si="257">BH83*I83</f>
        <v>1.2500000000000001E-2</v>
      </c>
      <c r="BJ83" s="183"/>
      <c r="BK83" s="184">
        <f t="shared" ref="BK83:BK84" si="258">AZ83-AP83</f>
        <v>0.25</v>
      </c>
      <c r="BL83" s="184">
        <f t="shared" ref="BL83:BL84" si="259">BB83-AR83</f>
        <v>0.25</v>
      </c>
      <c r="BM83" s="184">
        <f t="shared" ref="BM83:BM84" si="260">BF83-AU83</f>
        <v>-0.25</v>
      </c>
      <c r="BN83" s="184">
        <f t="shared" ref="BN83:BN84" si="261">BH83-AW83</f>
        <v>-0.25</v>
      </c>
      <c r="BO83" s="185">
        <f t="shared" ref="BO83:BO84" si="262">SUM(BK83)</f>
        <v>0.25</v>
      </c>
      <c r="BP83" s="185">
        <f t="shared" ref="BP83:BP84" si="263">SUM(BK83,BL83)</f>
        <v>0.5</v>
      </c>
      <c r="BQ83" s="185">
        <f t="shared" ref="BQ83:BQ84" si="264">SUM(BK83:BM83)</f>
        <v>0.25</v>
      </c>
      <c r="BR83" s="185">
        <f t="shared" ref="BR83:BR84" si="265">SUM(BK83:BN83)</f>
        <v>0</v>
      </c>
      <c r="BS83" s="175">
        <f t="shared" ref="BS83:BS84" si="266">SUM(AZ83,BB83,BF83,BH83)</f>
        <v>1</v>
      </c>
      <c r="BT83" s="186" t="s">
        <v>290</v>
      </c>
      <c r="BU83" s="187" t="s">
        <v>684</v>
      </c>
      <c r="BV83" s="187"/>
      <c r="BW83" s="285" t="s">
        <v>800</v>
      </c>
      <c r="BX83" s="187"/>
      <c r="BY83" s="187" t="s">
        <v>800</v>
      </c>
      <c r="BZ83" s="285" t="s">
        <v>800</v>
      </c>
      <c r="CA83" s="285"/>
      <c r="CB83" s="187" t="s">
        <v>800</v>
      </c>
      <c r="CC83" s="187"/>
      <c r="CD83" s="187" t="s">
        <v>961</v>
      </c>
      <c r="CF83" s="129"/>
      <c r="CO83" s="124"/>
    </row>
    <row r="84" spans="5:93" ht="60.75" customHeight="1" x14ac:dyDescent="0.2">
      <c r="E84" s="443"/>
      <c r="F84" s="443"/>
      <c r="G84" s="223"/>
      <c r="H84" s="174" t="s">
        <v>619</v>
      </c>
      <c r="I84" s="175">
        <v>0.05</v>
      </c>
      <c r="J84" s="175"/>
      <c r="K84" s="175" t="s">
        <v>622</v>
      </c>
      <c r="L84" s="175" t="s">
        <v>622</v>
      </c>
      <c r="M84" s="175" t="s">
        <v>621</v>
      </c>
      <c r="N84" s="175">
        <v>1</v>
      </c>
      <c r="O84" s="178">
        <v>45292</v>
      </c>
      <c r="P84" s="178">
        <v>45657</v>
      </c>
      <c r="Q84" s="177">
        <f t="shared" si="248"/>
        <v>365</v>
      </c>
      <c r="R84" s="179">
        <f t="shared" ca="1" si="249"/>
        <v>-29</v>
      </c>
      <c r="S84" s="180"/>
      <c r="T84" s="181" t="str">
        <f t="shared" ca="1" si="180"/>
        <v>Finalizada</v>
      </c>
      <c r="U84" s="181" t="str">
        <f t="shared" ca="1" si="250"/>
        <v>Finalizada</v>
      </c>
      <c r="V84" s="181" t="s">
        <v>906</v>
      </c>
      <c r="W84" s="181" t="s">
        <v>465</v>
      </c>
      <c r="X84" s="181" t="s">
        <v>626</v>
      </c>
      <c r="Y84" s="219">
        <f>SUM(Z84:AF84)-AD84</f>
        <v>100000000</v>
      </c>
      <c r="Z84" s="219">
        <v>100000000</v>
      </c>
      <c r="AA84" s="219"/>
      <c r="AB84" s="219"/>
      <c r="AC84" s="219"/>
      <c r="AD84" s="219"/>
      <c r="AE84" s="219"/>
      <c r="AF84" s="219"/>
      <c r="AG84" s="290"/>
      <c r="AH84" s="288" t="e">
        <f t="shared" si="205"/>
        <v>#DIV/0!</v>
      </c>
      <c r="AI84" s="287">
        <v>37988831.909999996</v>
      </c>
      <c r="AJ84" s="287">
        <f t="shared" si="181"/>
        <v>0</v>
      </c>
      <c r="AK84" s="287">
        <v>37988832.359999999</v>
      </c>
      <c r="AL84" s="287">
        <f t="shared" si="182"/>
        <v>0</v>
      </c>
      <c r="AM84" s="287">
        <v>38627527.640000001</v>
      </c>
      <c r="AN84" s="287">
        <f t="shared" si="183"/>
        <v>0.98346527026134034</v>
      </c>
      <c r="AO84" s="287"/>
      <c r="AP84" s="175">
        <f>+PEI!K83</f>
        <v>0</v>
      </c>
      <c r="AQ84" s="217">
        <f t="shared" si="251"/>
        <v>0</v>
      </c>
      <c r="AR84" s="175">
        <f>+PEI!L83</f>
        <v>0</v>
      </c>
      <c r="AS84" s="217">
        <f t="shared" si="252"/>
        <v>0</v>
      </c>
      <c r="AT84" s="217"/>
      <c r="AU84" s="175">
        <v>0.5</v>
      </c>
      <c r="AV84" s="217">
        <f t="shared" si="253"/>
        <v>2.5000000000000001E-2</v>
      </c>
      <c r="AW84" s="175">
        <v>0.5</v>
      </c>
      <c r="AX84" s="217">
        <f t="shared" si="254"/>
        <v>2.5000000000000001E-2</v>
      </c>
      <c r="AY84" s="342">
        <f t="shared" si="188"/>
        <v>1</v>
      </c>
      <c r="AZ84" s="182">
        <v>0.25</v>
      </c>
      <c r="BA84" s="183">
        <f t="shared" si="189"/>
        <v>1.2500000000000001E-2</v>
      </c>
      <c r="BB84" s="182">
        <v>0.25</v>
      </c>
      <c r="BC84" s="183">
        <f t="shared" si="255"/>
        <v>1.2500000000000001E-2</v>
      </c>
      <c r="BD84" s="183">
        <f t="shared" si="206"/>
        <v>1</v>
      </c>
      <c r="BE84" s="183"/>
      <c r="BF84" s="182">
        <v>0.25</v>
      </c>
      <c r="BG84" s="183">
        <f t="shared" si="256"/>
        <v>1.2500000000000001E-2</v>
      </c>
      <c r="BH84" s="182">
        <v>0.25</v>
      </c>
      <c r="BI84" s="183">
        <f t="shared" si="257"/>
        <v>1.2500000000000001E-2</v>
      </c>
      <c r="BJ84" s="183"/>
      <c r="BK84" s="184">
        <f t="shared" si="258"/>
        <v>0.25</v>
      </c>
      <c r="BL84" s="184">
        <f t="shared" si="259"/>
        <v>0.25</v>
      </c>
      <c r="BM84" s="184">
        <f t="shared" si="260"/>
        <v>-0.25</v>
      </c>
      <c r="BN84" s="184">
        <f t="shared" si="261"/>
        <v>-0.25</v>
      </c>
      <c r="BO84" s="185">
        <f t="shared" si="262"/>
        <v>0.25</v>
      </c>
      <c r="BP84" s="185">
        <f t="shared" si="263"/>
        <v>0.5</v>
      </c>
      <c r="BQ84" s="185">
        <f t="shared" si="264"/>
        <v>0.25</v>
      </c>
      <c r="BR84" s="185">
        <f t="shared" si="265"/>
        <v>0</v>
      </c>
      <c r="BS84" s="175">
        <f t="shared" si="266"/>
        <v>1</v>
      </c>
      <c r="BT84" s="186" t="s">
        <v>290</v>
      </c>
      <c r="BU84" s="187" t="s">
        <v>685</v>
      </c>
      <c r="BV84" s="187"/>
      <c r="BW84" s="285" t="s">
        <v>801</v>
      </c>
      <c r="BX84" s="187"/>
      <c r="BY84" s="187" t="s">
        <v>801</v>
      </c>
      <c r="BZ84" s="285" t="s">
        <v>801</v>
      </c>
      <c r="CA84" s="285"/>
      <c r="CB84" s="187" t="s">
        <v>800</v>
      </c>
      <c r="CC84" s="187"/>
      <c r="CD84" s="187" t="s">
        <v>961</v>
      </c>
      <c r="CF84" s="129"/>
      <c r="CO84" s="124"/>
    </row>
    <row r="85" spans="5:93" ht="60.75" customHeight="1" x14ac:dyDescent="0.2">
      <c r="E85" s="443"/>
      <c r="F85" s="443"/>
      <c r="G85" s="168"/>
      <c r="H85" s="168"/>
      <c r="I85" s="169">
        <f>SUM(I65:I84)</f>
        <v>1.0000000000000002</v>
      </c>
      <c r="J85" s="169"/>
      <c r="K85" s="169"/>
      <c r="L85" s="169"/>
      <c r="M85" s="168"/>
      <c r="N85" s="168"/>
      <c r="O85" s="168"/>
      <c r="P85" s="168"/>
      <c r="Q85" s="168"/>
      <c r="R85" s="168"/>
      <c r="S85" s="168"/>
      <c r="T85" s="168"/>
      <c r="U85" s="168" t="s">
        <v>139</v>
      </c>
      <c r="V85" s="168"/>
      <c r="W85" s="168"/>
      <c r="X85" s="168"/>
      <c r="Y85" s="238">
        <f>SUM(Y65:Y84)</f>
        <v>196097377</v>
      </c>
      <c r="Z85" s="238">
        <f>SUM(Z65:Z84)</f>
        <v>211106102</v>
      </c>
      <c r="AA85" s="238">
        <f>SUM(AA65:AA84)</f>
        <v>0</v>
      </c>
      <c r="AB85" s="238"/>
      <c r="AC85" s="238"/>
      <c r="AD85" s="238"/>
      <c r="AE85" s="238">
        <f>SUM(AE71:AE84)</f>
        <v>-15008725</v>
      </c>
      <c r="AF85" s="238">
        <f>SUM(AF71:AF84)</f>
        <v>0</v>
      </c>
      <c r="AG85" s="291">
        <f>SUM(AG65:AG84)</f>
        <v>1636000</v>
      </c>
      <c r="AH85" s="168"/>
      <c r="AI85" s="291">
        <f>SUM(AI65:AI84)</f>
        <v>54568772.709999993</v>
      </c>
      <c r="AJ85" s="168"/>
      <c r="AK85" s="364">
        <f>SUM(AK65:AK84)</f>
        <v>41138832.359999999</v>
      </c>
      <c r="AL85" s="168"/>
      <c r="AM85" s="364">
        <f>SUM(AM65:AM84)</f>
        <v>42827527.640000001</v>
      </c>
      <c r="AN85" s="292">
        <f>+AQ85+AS85+AV85+AX85</f>
        <v>0.99999999999999989</v>
      </c>
      <c r="AO85" s="291">
        <f>SUM(AG85,AI85,AK85,AM85)</f>
        <v>140171132.70999998</v>
      </c>
      <c r="AP85" s="168"/>
      <c r="AQ85" s="170">
        <f>SUM(AQ65:AQ84)/$I85</f>
        <v>0.23749999999999993</v>
      </c>
      <c r="AR85" s="170"/>
      <c r="AS85" s="170">
        <f>SUM(AS65:AS84)/$I85</f>
        <v>0.18749999999999994</v>
      </c>
      <c r="AT85" s="297">
        <f>+AS85+AQ85/I85</f>
        <v>0.42499999999999982</v>
      </c>
      <c r="AU85" s="170"/>
      <c r="AV85" s="170">
        <f>SUM(AV65:AV84)/$I85</f>
        <v>0.28749999999999998</v>
      </c>
      <c r="AW85" s="170"/>
      <c r="AX85" s="170">
        <f>SUM(AX65:AX84)/$I85</f>
        <v>0.28749999999999998</v>
      </c>
      <c r="AY85" s="345">
        <f>+AX85+AV85/I85</f>
        <v>0.57499999999999996</v>
      </c>
      <c r="AZ85" s="168"/>
      <c r="BA85" s="170">
        <f>SUM(BA65:BA84)/$I85</f>
        <v>0.11249999999999998</v>
      </c>
      <c r="BB85" s="168"/>
      <c r="BC85" s="170" cm="1">
        <f t="array" ref="BC85">SUM(BC65:BC84/$I85)</f>
        <v>7.9999999999999988E-2</v>
      </c>
      <c r="BD85" s="170"/>
      <c r="BE85" s="297">
        <f>+BA85+BC85/I85</f>
        <v>0.19249999999999995</v>
      </c>
      <c r="BF85" s="168"/>
      <c r="BG85" s="169">
        <f>SUM(BG65:BG84)/$I85</f>
        <v>5.7499999999999982E-2</v>
      </c>
      <c r="BH85" s="168"/>
      <c r="BI85" s="169">
        <f>SUM(BI65:BI84)/$I85</f>
        <v>8.7499999999999981E-2</v>
      </c>
      <c r="BJ85" s="297">
        <f>+BG85+BI85/I85</f>
        <v>0.14499999999999996</v>
      </c>
      <c r="BK85" s="168"/>
      <c r="BL85" s="172">
        <f>BA85-AQ85</f>
        <v>-0.12499999999999996</v>
      </c>
      <c r="BM85" s="172">
        <f>BC85-AS85</f>
        <v>-0.10749999999999996</v>
      </c>
      <c r="BN85" s="172">
        <f>BG85-AV85</f>
        <v>-0.22999999999999998</v>
      </c>
      <c r="BO85" s="172">
        <f>BI85-AX85</f>
        <v>-0.2</v>
      </c>
      <c r="BP85" s="172">
        <f>SUM(BL85)</f>
        <v>-0.12499999999999996</v>
      </c>
      <c r="BQ85" s="172">
        <f>SUM(BL85,BM85)</f>
        <v>-0.23249999999999993</v>
      </c>
      <c r="BR85" s="172">
        <f>SUM(BL85:BN85)</f>
        <v>-0.46249999999999991</v>
      </c>
      <c r="BS85" s="172">
        <f>AVERAGE(BS65:BS84)</f>
        <v>0.33750000000000002</v>
      </c>
      <c r="BT85" s="168"/>
      <c r="BU85" s="168"/>
      <c r="BV85" s="168"/>
      <c r="BW85" s="168"/>
      <c r="BX85" s="168"/>
      <c r="BY85" s="168"/>
      <c r="BZ85" s="168"/>
      <c r="CA85" s="168"/>
      <c r="CB85" s="168"/>
      <c r="CC85" s="168"/>
      <c r="CD85" s="168"/>
    </row>
    <row r="86" spans="5:93" ht="60.75" hidden="1" customHeight="1" x14ac:dyDescent="0.2">
      <c r="E86" s="443"/>
      <c r="F86" s="443"/>
      <c r="G86" s="168" t="s">
        <v>28</v>
      </c>
      <c r="H86" s="168"/>
      <c r="I86" s="169"/>
      <c r="J86" s="169"/>
      <c r="K86" s="169"/>
      <c r="L86" s="169"/>
      <c r="M86" s="168"/>
      <c r="N86" s="168"/>
      <c r="O86" s="168"/>
      <c r="P86" s="168"/>
      <c r="Q86" s="168"/>
      <c r="R86" s="168"/>
      <c r="S86" s="168"/>
      <c r="T86" s="168"/>
      <c r="U86" s="168"/>
      <c r="V86" s="168"/>
      <c r="W86" s="168"/>
      <c r="X86" s="168"/>
      <c r="Y86" s="168"/>
      <c r="Z86" s="168"/>
      <c r="AA86" s="168"/>
      <c r="AB86" s="168"/>
      <c r="AC86" s="168"/>
      <c r="AD86" s="168"/>
      <c r="AE86" s="168"/>
      <c r="AF86" s="168"/>
      <c r="AG86" s="218"/>
      <c r="AH86" s="218"/>
      <c r="AI86" s="218"/>
      <c r="AJ86" s="218"/>
      <c r="AK86" s="218"/>
      <c r="AL86" s="218"/>
      <c r="AM86" s="218"/>
      <c r="AN86" s="218"/>
      <c r="AO86" s="218"/>
      <c r="AP86" s="175"/>
      <c r="AQ86" s="217"/>
      <c r="AR86" s="175"/>
      <c r="AS86" s="217"/>
      <c r="AT86" s="217"/>
      <c r="AU86" s="175"/>
      <c r="AV86" s="217"/>
      <c r="AW86" s="175"/>
      <c r="AX86" s="217"/>
      <c r="AY86" s="342"/>
      <c r="AZ86" s="182"/>
      <c r="BA86" s="183"/>
      <c r="BB86" s="182"/>
      <c r="BC86" s="183"/>
      <c r="BD86" s="183"/>
      <c r="BE86" s="183"/>
      <c r="BF86" s="182"/>
      <c r="BG86" s="183"/>
      <c r="BH86" s="182"/>
      <c r="BI86" s="183"/>
      <c r="BJ86" s="183"/>
      <c r="BK86" s="168"/>
      <c r="BL86" s="172"/>
      <c r="BM86" s="172"/>
      <c r="BN86" s="172"/>
      <c r="BO86" s="172"/>
      <c r="BP86" s="172"/>
      <c r="BQ86" s="172"/>
      <c r="BR86" s="172"/>
      <c r="BS86" s="172"/>
      <c r="BT86" s="168"/>
      <c r="BU86" s="168"/>
      <c r="BV86" s="168"/>
      <c r="BW86" s="168"/>
      <c r="BX86" s="168"/>
      <c r="BY86" s="168"/>
      <c r="BZ86" s="168"/>
      <c r="CA86" s="168"/>
      <c r="CB86" s="168"/>
      <c r="CC86" s="168"/>
      <c r="CD86" s="168"/>
    </row>
    <row r="87" spans="5:93" ht="60.75" hidden="1" customHeight="1" x14ac:dyDescent="0.2">
      <c r="E87" s="443"/>
      <c r="F87" s="443"/>
      <c r="G87" s="442"/>
      <c r="H87" s="190" t="s">
        <v>298</v>
      </c>
      <c r="I87" s="191" t="e">
        <f>+PEI!#REF!</f>
        <v>#REF!</v>
      </c>
      <c r="J87" s="191"/>
      <c r="K87" s="192" t="s">
        <v>235</v>
      </c>
      <c r="L87" s="229"/>
      <c r="M87" s="230"/>
      <c r="N87" s="188" t="e">
        <f>+PEI!#REF!</f>
        <v>#REF!</v>
      </c>
      <c r="O87" s="178" t="e">
        <f>+PEI!#REF!</f>
        <v>#REF!</v>
      </c>
      <c r="P87" s="178" t="e">
        <f>+PEI!#REF!</f>
        <v>#REF!</v>
      </c>
      <c r="Q87" s="177" t="e">
        <f>IF(OR(O87="",P87=""),"",P87-O87)</f>
        <v>#REF!</v>
      </c>
      <c r="R87" s="179" t="e">
        <f ca="1">IF(OR(O87="",P87=""),"",P87-TODAY())</f>
        <v>#REF!</v>
      </c>
      <c r="S87" s="180"/>
      <c r="T87" s="181" t="e">
        <f>IF(Q87="","",(IF(AND(R87&gt;0,BS87&lt;100%),"Pendiente",IF(AND(R87&gt;0,BS87=100%),"Finalizada",IF(AND(R87&lt;0,BS87=100%),"Finalizada","Pendiente")))))</f>
        <v>#REF!</v>
      </c>
      <c r="U87" s="181" t="e">
        <f t="shared" ref="U87:U104" si="267">IF((OR(O87="",P87="")),"",IF(T87="Finalizada","Finalizada",(P87-$B$2)))</f>
        <v>#REF!</v>
      </c>
      <c r="V87" s="181"/>
      <c r="W87" s="181"/>
      <c r="X87" s="181"/>
      <c r="Y87" s="181"/>
      <c r="Z87" s="181"/>
      <c r="AA87" s="181"/>
      <c r="AB87" s="181"/>
      <c r="AC87" s="181"/>
      <c r="AD87" s="181"/>
      <c r="AE87" s="181"/>
      <c r="AF87" s="181"/>
      <c r="AG87" s="218"/>
      <c r="AH87" s="218"/>
      <c r="AI87" s="218"/>
      <c r="AJ87" s="218"/>
      <c r="AK87" s="218"/>
      <c r="AL87" s="218"/>
      <c r="AM87" s="218"/>
      <c r="AN87" s="218"/>
      <c r="AO87" s="218"/>
      <c r="AP87" s="175" t="e">
        <f>+PEI!#REF!</f>
        <v>#REF!</v>
      </c>
      <c r="AQ87" s="217"/>
      <c r="AR87" s="175" t="e">
        <f>+PEI!#REF!</f>
        <v>#REF!</v>
      </c>
      <c r="AS87" s="217"/>
      <c r="AT87" s="217"/>
      <c r="AU87" s="175" t="e">
        <f>+PEI!#REF!</f>
        <v>#REF!</v>
      </c>
      <c r="AV87" s="217"/>
      <c r="AW87" s="175" t="e">
        <f>+PEI!#REF!</f>
        <v>#REF!</v>
      </c>
      <c r="AX87" s="217"/>
      <c r="AY87" s="342"/>
      <c r="AZ87" s="182">
        <v>0</v>
      </c>
      <c r="BA87" s="183" t="e">
        <f>AZ87*I87</f>
        <v>#REF!</v>
      </c>
      <c r="BB87" s="182">
        <v>0</v>
      </c>
      <c r="BC87" s="183" t="e">
        <f>BB87*I87</f>
        <v>#REF!</v>
      </c>
      <c r="BD87" s="183"/>
      <c r="BE87" s="183"/>
      <c r="BF87" s="182"/>
      <c r="BG87" s="183" t="e">
        <f>BF87*O87</f>
        <v>#REF!</v>
      </c>
      <c r="BH87" s="182"/>
      <c r="BI87" s="183"/>
      <c r="BJ87" s="183"/>
      <c r="BK87" s="184" t="e">
        <f>AZ87-AP87</f>
        <v>#REF!</v>
      </c>
      <c r="BL87" s="184" t="e">
        <f>BB87-AR87</f>
        <v>#REF!</v>
      </c>
      <c r="BM87" s="184" t="e">
        <f>BF87-AU87</f>
        <v>#REF!</v>
      </c>
      <c r="BN87" s="184" t="e">
        <f>BH87-AW87</f>
        <v>#REF!</v>
      </c>
      <c r="BO87" s="185" t="e">
        <f t="shared" ref="BO87:BO89" si="268">SUM(BK87)</f>
        <v>#REF!</v>
      </c>
      <c r="BP87" s="185" t="e">
        <f t="shared" ref="BP87:BP89" si="269">SUM(BK87,BL87)</f>
        <v>#REF!</v>
      </c>
      <c r="BQ87" s="185" t="e">
        <f t="shared" ref="BQ87:BQ89" si="270">SUM(BK87:BM87)</f>
        <v>#REF!</v>
      </c>
      <c r="BR87" s="185" t="e">
        <f t="shared" ref="BR87:BR89" si="271">SUM(BK87:BN87)</f>
        <v>#REF!</v>
      </c>
      <c r="BS87" s="175">
        <f>SUM(AZ87,BB87,BF87,BH87)</f>
        <v>0</v>
      </c>
      <c r="BT87" s="186" t="s">
        <v>290</v>
      </c>
      <c r="BU87" s="187"/>
      <c r="BV87" s="187"/>
      <c r="BW87" s="187"/>
      <c r="BX87" s="187"/>
      <c r="BY87" s="187"/>
      <c r="BZ87" s="187"/>
      <c r="CA87" s="187"/>
      <c r="CB87" s="187"/>
      <c r="CC87" s="187"/>
      <c r="CD87" s="187"/>
      <c r="CF87" s="129"/>
      <c r="CO87" s="124"/>
    </row>
    <row r="88" spans="5:93" ht="60.75" hidden="1" customHeight="1" x14ac:dyDescent="0.2">
      <c r="E88" s="443"/>
      <c r="F88" s="443"/>
      <c r="G88" s="443"/>
      <c r="H88" s="190" t="s">
        <v>299</v>
      </c>
      <c r="I88" s="191" t="e">
        <f>+PEI!#REF!</f>
        <v>#REF!</v>
      </c>
      <c r="J88" s="191"/>
      <c r="K88" s="192" t="s">
        <v>235</v>
      </c>
      <c r="L88" s="231"/>
      <c r="M88" s="232"/>
      <c r="N88" s="188" t="e">
        <f>+PEI!#REF!</f>
        <v>#REF!</v>
      </c>
      <c r="O88" s="178" t="e">
        <f>+PEI!#REF!</f>
        <v>#REF!</v>
      </c>
      <c r="P88" s="178" t="e">
        <f>+PEI!#REF!</f>
        <v>#REF!</v>
      </c>
      <c r="Q88" s="177" t="e">
        <f>IF(OR(O88="",P88=""),"",P88-O88)</f>
        <v>#REF!</v>
      </c>
      <c r="R88" s="179" t="e">
        <f ca="1">IF(OR(O88="",P88=""),"",P88-TODAY())</f>
        <v>#REF!</v>
      </c>
      <c r="S88" s="180"/>
      <c r="T88" s="181" t="e">
        <f>IF(Q88="","",(IF(AND(R88&gt;0,BS88&lt;100%),"Pendiente",IF(AND(R88&gt;0,BS88=100%),"Finalizada",IF(AND(R88&lt;0,BS88=100%),"Finalizada","Pendiente")))))</f>
        <v>#REF!</v>
      </c>
      <c r="U88" s="181" t="e">
        <f t="shared" si="267"/>
        <v>#REF!</v>
      </c>
      <c r="V88" s="181"/>
      <c r="W88" s="181"/>
      <c r="X88" s="181"/>
      <c r="Y88" s="181"/>
      <c r="Z88" s="181"/>
      <c r="AA88" s="181"/>
      <c r="AB88" s="181"/>
      <c r="AC88" s="181"/>
      <c r="AD88" s="181"/>
      <c r="AE88" s="181"/>
      <c r="AF88" s="181"/>
      <c r="AG88" s="218"/>
      <c r="AH88" s="218"/>
      <c r="AI88" s="218"/>
      <c r="AJ88" s="218"/>
      <c r="AK88" s="218"/>
      <c r="AL88" s="218"/>
      <c r="AM88" s="218"/>
      <c r="AN88" s="218"/>
      <c r="AO88" s="218"/>
      <c r="AP88" s="175" t="e">
        <f>+PEI!#REF!</f>
        <v>#REF!</v>
      </c>
      <c r="AQ88" s="217"/>
      <c r="AR88" s="175" t="e">
        <f>+PEI!#REF!</f>
        <v>#REF!</v>
      </c>
      <c r="AS88" s="217"/>
      <c r="AT88" s="217"/>
      <c r="AU88" s="175" t="e">
        <f>+PEI!#REF!</f>
        <v>#REF!</v>
      </c>
      <c r="AV88" s="217"/>
      <c r="AW88" s="175" t="e">
        <f>+PEI!#REF!</f>
        <v>#REF!</v>
      </c>
      <c r="AX88" s="217"/>
      <c r="AY88" s="342"/>
      <c r="AZ88" s="182">
        <v>0</v>
      </c>
      <c r="BA88" s="183" t="e">
        <f>AZ88*I88</f>
        <v>#REF!</v>
      </c>
      <c r="BB88" s="182">
        <v>0</v>
      </c>
      <c r="BC88" s="183" t="e">
        <f>BB88*I88</f>
        <v>#REF!</v>
      </c>
      <c r="BD88" s="183"/>
      <c r="BE88" s="183"/>
      <c r="BF88" s="182"/>
      <c r="BG88" s="183" t="e">
        <f>BF88*O88</f>
        <v>#REF!</v>
      </c>
      <c r="BH88" s="182"/>
      <c r="BI88" s="183"/>
      <c r="BJ88" s="183"/>
      <c r="BK88" s="184" t="e">
        <f>AZ88-AP88</f>
        <v>#REF!</v>
      </c>
      <c r="BL88" s="184" t="e">
        <f>BB88-AR88</f>
        <v>#REF!</v>
      </c>
      <c r="BM88" s="184" t="e">
        <f>BF88-AU88</f>
        <v>#REF!</v>
      </c>
      <c r="BN88" s="184" t="e">
        <f>BH88-AW88</f>
        <v>#REF!</v>
      </c>
      <c r="BO88" s="185" t="e">
        <f t="shared" si="268"/>
        <v>#REF!</v>
      </c>
      <c r="BP88" s="185" t="e">
        <f t="shared" si="269"/>
        <v>#REF!</v>
      </c>
      <c r="BQ88" s="185" t="e">
        <f t="shared" si="270"/>
        <v>#REF!</v>
      </c>
      <c r="BR88" s="185" t="e">
        <f t="shared" si="271"/>
        <v>#REF!</v>
      </c>
      <c r="BS88" s="175">
        <f>SUM(AZ88,BB88,BF88,BH88)</f>
        <v>0</v>
      </c>
      <c r="BT88" s="186" t="s">
        <v>290</v>
      </c>
      <c r="BU88" s="187"/>
      <c r="BV88" s="187"/>
      <c r="BW88" s="187"/>
      <c r="BX88" s="187"/>
      <c r="BY88" s="187"/>
      <c r="BZ88" s="187"/>
      <c r="CA88" s="187"/>
      <c r="CB88" s="187"/>
      <c r="CC88" s="187"/>
      <c r="CD88" s="187"/>
      <c r="CF88" s="129"/>
      <c r="CO88" s="124"/>
    </row>
    <row r="89" spans="5:93" ht="60.75" hidden="1" customHeight="1" x14ac:dyDescent="0.2">
      <c r="E89" s="443"/>
      <c r="F89" s="443"/>
      <c r="G89" s="443"/>
      <c r="H89" s="190" t="s">
        <v>300</v>
      </c>
      <c r="I89" s="191">
        <f>+PEI!G70</f>
        <v>0</v>
      </c>
      <c r="J89" s="191"/>
      <c r="K89" s="192" t="s">
        <v>235</v>
      </c>
      <c r="L89" s="231"/>
      <c r="M89" s="232"/>
      <c r="N89" s="188" t="e">
        <f>+PEI!#REF!</f>
        <v>#REF!</v>
      </c>
      <c r="O89" s="178"/>
      <c r="P89" s="178"/>
      <c r="Q89" s="177" t="str">
        <f>IF(OR(O89="",P89=""),"",P89-O89)</f>
        <v/>
      </c>
      <c r="R89" s="179" t="str">
        <f ca="1">IF(OR(O89="",P89=""),"",P89-TODAY())</f>
        <v/>
      </c>
      <c r="S89" s="180"/>
      <c r="T89" s="181" t="str">
        <f>IF(Q89="","",(IF(AND(R89&gt;0,BS89&lt;100%),"Pendiente",IF(AND(R89&gt;0,BS89=100%),"Finalizada",IF(AND(R89&lt;0,BS89=100%),"Finalizada","Pendiente")))))</f>
        <v/>
      </c>
      <c r="U89" s="181" t="str">
        <f t="shared" si="267"/>
        <v/>
      </c>
      <c r="V89" s="181"/>
      <c r="W89" s="181"/>
      <c r="X89" s="181"/>
      <c r="Y89" s="181"/>
      <c r="Z89" s="181"/>
      <c r="AA89" s="181"/>
      <c r="AB89" s="181"/>
      <c r="AC89" s="181"/>
      <c r="AD89" s="181"/>
      <c r="AE89" s="181"/>
      <c r="AF89" s="181"/>
      <c r="AG89" s="218"/>
      <c r="AH89" s="218"/>
      <c r="AI89" s="218"/>
      <c r="AJ89" s="218"/>
      <c r="AK89" s="218"/>
      <c r="AL89" s="218"/>
      <c r="AM89" s="218"/>
      <c r="AN89" s="218"/>
      <c r="AO89" s="218"/>
      <c r="AP89" s="175">
        <f>+PEI!K70</f>
        <v>0</v>
      </c>
      <c r="AQ89" s="217"/>
      <c r="AR89" s="175">
        <f>+PEI!L70</f>
        <v>0</v>
      </c>
      <c r="AS89" s="217"/>
      <c r="AT89" s="217"/>
      <c r="AU89" s="175">
        <f>+PEI!M70</f>
        <v>0</v>
      </c>
      <c r="AV89" s="217"/>
      <c r="AW89" s="175">
        <f>+PEI!N70</f>
        <v>0</v>
      </c>
      <c r="AX89" s="217"/>
      <c r="AY89" s="342"/>
      <c r="AZ89" s="182">
        <v>0</v>
      </c>
      <c r="BA89" s="183">
        <f>AZ89*I89</f>
        <v>0</v>
      </c>
      <c r="BB89" s="182">
        <v>0</v>
      </c>
      <c r="BC89" s="183">
        <f>BB89*I89</f>
        <v>0</v>
      </c>
      <c r="BD89" s="183"/>
      <c r="BE89" s="183"/>
      <c r="BF89" s="182"/>
      <c r="BG89" s="183">
        <f>BF89*O89</f>
        <v>0</v>
      </c>
      <c r="BH89" s="182"/>
      <c r="BI89" s="183"/>
      <c r="BJ89" s="183"/>
      <c r="BK89" s="184">
        <f>AZ89-AP89</f>
        <v>0</v>
      </c>
      <c r="BL89" s="184">
        <f>BB89-AR89</f>
        <v>0</v>
      </c>
      <c r="BM89" s="184">
        <f>BF89-AU89</f>
        <v>0</v>
      </c>
      <c r="BN89" s="184">
        <f>BH89-AW89</f>
        <v>0</v>
      </c>
      <c r="BO89" s="185">
        <f t="shared" si="268"/>
        <v>0</v>
      </c>
      <c r="BP89" s="185">
        <f t="shared" si="269"/>
        <v>0</v>
      </c>
      <c r="BQ89" s="185">
        <f t="shared" si="270"/>
        <v>0</v>
      </c>
      <c r="BR89" s="185">
        <f t="shared" si="271"/>
        <v>0</v>
      </c>
      <c r="BS89" s="175">
        <f>SUM(AZ89,BB89,BF89,BH89)</f>
        <v>0</v>
      </c>
      <c r="BT89" s="186" t="s">
        <v>290</v>
      </c>
      <c r="BU89" s="187"/>
      <c r="BV89" s="187"/>
      <c r="BW89" s="187"/>
      <c r="BX89" s="187"/>
      <c r="BY89" s="187"/>
      <c r="BZ89" s="187"/>
      <c r="CA89" s="187"/>
      <c r="CB89" s="187"/>
      <c r="CC89" s="187"/>
      <c r="CD89" s="187"/>
      <c r="CF89" s="129"/>
      <c r="CO89" s="124"/>
    </row>
    <row r="90" spans="5:93" ht="60.75" hidden="1" customHeight="1" x14ac:dyDescent="0.2">
      <c r="E90" s="443"/>
      <c r="F90" s="443"/>
      <c r="G90" s="443"/>
      <c r="H90" s="190" t="s">
        <v>301</v>
      </c>
      <c r="I90" s="191">
        <f>+PEI!G71</f>
        <v>0.30000000000000004</v>
      </c>
      <c r="J90" s="191"/>
      <c r="K90" s="192" t="s">
        <v>235</v>
      </c>
      <c r="L90" s="231"/>
      <c r="M90" s="232"/>
      <c r="N90" s="188" t="e">
        <f>+PEI!#REF!</f>
        <v>#REF!</v>
      </c>
      <c r="O90" s="178"/>
      <c r="P90" s="178"/>
      <c r="Q90" s="177"/>
      <c r="R90" s="179"/>
      <c r="S90" s="180"/>
      <c r="T90" s="181"/>
      <c r="U90" s="181" t="str">
        <f t="shared" si="267"/>
        <v/>
      </c>
      <c r="V90" s="181"/>
      <c r="W90" s="181"/>
      <c r="X90" s="181"/>
      <c r="Y90" s="181"/>
      <c r="Z90" s="181"/>
      <c r="AA90" s="181"/>
      <c r="AB90" s="181"/>
      <c r="AC90" s="181"/>
      <c r="AD90" s="181"/>
      <c r="AE90" s="181"/>
      <c r="AF90" s="181"/>
      <c r="AG90" s="218"/>
      <c r="AH90" s="218"/>
      <c r="AI90" s="218"/>
      <c r="AJ90" s="218"/>
      <c r="AK90" s="218"/>
      <c r="AL90" s="218"/>
      <c r="AM90" s="218"/>
      <c r="AN90" s="218"/>
      <c r="AO90" s="218"/>
      <c r="AP90" s="175">
        <f>+PEI!K71</f>
        <v>0</v>
      </c>
      <c r="AQ90" s="217"/>
      <c r="AR90" s="175">
        <f>+PEI!L71</f>
        <v>0</v>
      </c>
      <c r="AS90" s="217"/>
      <c r="AT90" s="217"/>
      <c r="AU90" s="175">
        <f>+PEI!M71</f>
        <v>0</v>
      </c>
      <c r="AV90" s="217"/>
      <c r="AW90" s="175">
        <f>+PEI!N71</f>
        <v>0</v>
      </c>
      <c r="AX90" s="217"/>
      <c r="AY90" s="342"/>
      <c r="AZ90" s="182"/>
      <c r="BA90" s="183"/>
      <c r="BB90" s="182"/>
      <c r="BC90" s="183"/>
      <c r="BD90" s="183"/>
      <c r="BE90" s="183"/>
      <c r="BF90" s="182"/>
      <c r="BG90" s="183"/>
      <c r="BH90" s="182"/>
      <c r="BI90" s="183"/>
      <c r="BJ90" s="183"/>
      <c r="BK90" s="184"/>
      <c r="BL90" s="184"/>
      <c r="BM90" s="184"/>
      <c r="BN90" s="184"/>
      <c r="BO90" s="185"/>
      <c r="BP90" s="185"/>
      <c r="BQ90" s="185"/>
      <c r="BR90" s="185"/>
      <c r="BS90" s="175"/>
      <c r="BT90" s="186" t="s">
        <v>290</v>
      </c>
      <c r="BU90" s="187"/>
      <c r="BV90" s="187"/>
      <c r="BW90" s="187"/>
      <c r="BX90" s="187"/>
      <c r="BY90" s="187"/>
      <c r="BZ90" s="187"/>
      <c r="CA90" s="187"/>
      <c r="CB90" s="187"/>
      <c r="CC90" s="187"/>
      <c r="CD90" s="187"/>
      <c r="CF90" s="129"/>
      <c r="CO90" s="124"/>
    </row>
    <row r="91" spans="5:93" ht="60.75" hidden="1" customHeight="1" x14ac:dyDescent="0.2">
      <c r="E91" s="443"/>
      <c r="F91" s="443"/>
      <c r="G91" s="444"/>
      <c r="H91" s="190" t="s">
        <v>302</v>
      </c>
      <c r="I91" s="191">
        <f>+PEI!G72</f>
        <v>0.1</v>
      </c>
      <c r="J91" s="191"/>
      <c r="K91" s="192" t="s">
        <v>235</v>
      </c>
      <c r="L91" s="231"/>
      <c r="M91" s="232"/>
      <c r="N91" s="188" t="str">
        <f>+PEI!J70</f>
        <v xml:space="preserve">3. CLIENTES (COMPRADORES-CONCESIONARIOS) </v>
      </c>
      <c r="O91" s="178"/>
      <c r="P91" s="178"/>
      <c r="Q91" s="177" t="str">
        <f>IF(OR(O91="",P91=""),"",P91-O91)</f>
        <v/>
      </c>
      <c r="R91" s="179" t="str">
        <f ca="1">IF(OR(O91="",P91=""),"",P91-TODAY())</f>
        <v/>
      </c>
      <c r="S91" s="180"/>
      <c r="T91" s="181" t="str">
        <f>IF(Q91="","",(IF(AND(R91&gt;0,BS91&lt;100%),"Pendiente",IF(AND(R91&gt;0,BS91=100%),"Finalizada",IF(AND(R91&lt;0,BS91=100%),"Finalizada","Pendiente")))))</f>
        <v/>
      </c>
      <c r="U91" s="181" t="str">
        <f t="shared" si="267"/>
        <v/>
      </c>
      <c r="V91" s="181"/>
      <c r="W91" s="181"/>
      <c r="X91" s="181"/>
      <c r="Y91" s="181"/>
      <c r="Z91" s="181"/>
      <c r="AA91" s="181"/>
      <c r="AB91" s="181"/>
      <c r="AC91" s="181"/>
      <c r="AD91" s="181"/>
      <c r="AE91" s="181"/>
      <c r="AF91" s="181"/>
      <c r="AG91" s="218"/>
      <c r="AH91" s="218"/>
      <c r="AI91" s="218"/>
      <c r="AJ91" s="218"/>
      <c r="AK91" s="218"/>
      <c r="AL91" s="218"/>
      <c r="AM91" s="218"/>
      <c r="AN91" s="218"/>
      <c r="AO91" s="218"/>
      <c r="AP91" s="175">
        <f>+PEI!K72</f>
        <v>0</v>
      </c>
      <c r="AQ91" s="217"/>
      <c r="AR91" s="175">
        <f>+PEI!L72</f>
        <v>0</v>
      </c>
      <c r="AS91" s="217"/>
      <c r="AT91" s="217"/>
      <c r="AU91" s="175">
        <f>+PEI!M72</f>
        <v>0.5</v>
      </c>
      <c r="AV91" s="217"/>
      <c r="AW91" s="175">
        <f>+PEI!N72</f>
        <v>0.5</v>
      </c>
      <c r="AX91" s="217"/>
      <c r="AY91" s="342"/>
      <c r="AZ91" s="182">
        <v>0</v>
      </c>
      <c r="BA91" s="183">
        <f>AZ91*I91</f>
        <v>0</v>
      </c>
      <c r="BB91" s="182">
        <v>0</v>
      </c>
      <c r="BC91" s="183">
        <f>BB91*I91</f>
        <v>0</v>
      </c>
      <c r="BD91" s="183"/>
      <c r="BE91" s="183"/>
      <c r="BF91" s="182"/>
      <c r="BG91" s="183">
        <f>BF91*O91</f>
        <v>0</v>
      </c>
      <c r="BH91" s="182"/>
      <c r="BI91" s="183"/>
      <c r="BJ91" s="183"/>
      <c r="BK91" s="184">
        <f>AZ91-AP91</f>
        <v>0</v>
      </c>
      <c r="BL91" s="184">
        <f>BB91-AR91</f>
        <v>0</v>
      </c>
      <c r="BM91" s="184">
        <f>BF91-AU91</f>
        <v>-0.5</v>
      </c>
      <c r="BN91" s="184">
        <f>BH91-AW91</f>
        <v>-0.5</v>
      </c>
      <c r="BO91" s="185">
        <f t="shared" ref="BO91" si="272">SUM(BK91)</f>
        <v>0</v>
      </c>
      <c r="BP91" s="185">
        <f t="shared" ref="BP91" si="273">SUM(BK91,BL91)</f>
        <v>0</v>
      </c>
      <c r="BQ91" s="185">
        <f t="shared" ref="BQ91" si="274">SUM(BK91:BM91)</f>
        <v>-0.5</v>
      </c>
      <c r="BR91" s="185">
        <f t="shared" ref="BR91" si="275">SUM(BK91:BN91)</f>
        <v>-1</v>
      </c>
      <c r="BS91" s="175">
        <f>SUM(AZ91,BB91,BF91,BH91)</f>
        <v>0</v>
      </c>
      <c r="BT91" s="186" t="s">
        <v>290</v>
      </c>
      <c r="BU91" s="187"/>
      <c r="BV91" s="187"/>
      <c r="BW91" s="187"/>
      <c r="BX91" s="187"/>
      <c r="BY91" s="187"/>
      <c r="BZ91" s="187"/>
      <c r="CA91" s="187"/>
      <c r="CB91" s="187"/>
      <c r="CC91" s="187"/>
      <c r="CD91" s="187"/>
      <c r="CF91" s="129"/>
      <c r="CO91" s="124"/>
    </row>
    <row r="92" spans="5:93" ht="60.75" hidden="1" customHeight="1" x14ac:dyDescent="0.2">
      <c r="E92" s="443"/>
      <c r="F92" s="443"/>
      <c r="G92" s="442"/>
      <c r="H92" s="190" t="s">
        <v>303</v>
      </c>
      <c r="I92" s="191">
        <f>+PEI!G73</f>
        <v>0.1</v>
      </c>
      <c r="J92" s="191"/>
      <c r="K92" s="192" t="s">
        <v>235</v>
      </c>
      <c r="L92" s="231"/>
      <c r="M92" s="232"/>
      <c r="N92" s="188" t="str">
        <f>+PEI!J73</f>
        <v>30%</v>
      </c>
      <c r="O92" s="178">
        <f>+PEI!P73</f>
        <v>44928</v>
      </c>
      <c r="P92" s="178">
        <f>+PEI!Q73</f>
        <v>45291</v>
      </c>
      <c r="Q92" s="177">
        <f>IF(OR(O92="",P92=""),"",P92-O92)</f>
        <v>363</v>
      </c>
      <c r="R92" s="179">
        <f ca="1">IF(OR(O92="",P92=""),"",P92-TODAY())</f>
        <v>-395</v>
      </c>
      <c r="S92" s="180"/>
      <c r="T92" s="181" t="str">
        <f ca="1">IF(Q92="","",(IF(AND(R92&gt;0,BS92&lt;100%),"Pendiente",IF(AND(R92&gt;0,BS92=100%),"Finalizada",IF(AND(R92&lt;0,BS92=100%),"Finalizada","Pendiente")))))</f>
        <v>Pendiente</v>
      </c>
      <c r="U92" s="181">
        <f t="shared" ca="1" si="267"/>
        <v>-395</v>
      </c>
      <c r="V92" s="181"/>
      <c r="W92" s="181"/>
      <c r="X92" s="181"/>
      <c r="Y92" s="181"/>
      <c r="Z92" s="181"/>
      <c r="AA92" s="181"/>
      <c r="AB92" s="181"/>
      <c r="AC92" s="181"/>
      <c r="AD92" s="181"/>
      <c r="AE92" s="181"/>
      <c r="AF92" s="181"/>
      <c r="AG92" s="218"/>
      <c r="AH92" s="218"/>
      <c r="AI92" s="218"/>
      <c r="AJ92" s="218"/>
      <c r="AK92" s="218"/>
      <c r="AL92" s="218"/>
      <c r="AM92" s="218"/>
      <c r="AN92" s="218"/>
      <c r="AO92" s="218"/>
      <c r="AP92" s="175">
        <f>+PEI!K73</f>
        <v>0</v>
      </c>
      <c r="AQ92" s="217"/>
      <c r="AR92" s="175">
        <f>+PEI!L73</f>
        <v>0</v>
      </c>
      <c r="AS92" s="217"/>
      <c r="AT92" s="217"/>
      <c r="AU92" s="175">
        <f>+PEI!M73</f>
        <v>0.5</v>
      </c>
      <c r="AV92" s="217"/>
      <c r="AW92" s="175">
        <f>+PEI!N73</f>
        <v>0.5</v>
      </c>
      <c r="AX92" s="217"/>
      <c r="AY92" s="342"/>
      <c r="AZ92" s="182">
        <v>0</v>
      </c>
      <c r="BA92" s="183">
        <f>AZ92*I92</f>
        <v>0</v>
      </c>
      <c r="BB92" s="182">
        <v>0</v>
      </c>
      <c r="BC92" s="183">
        <f>BB92*I92</f>
        <v>0</v>
      </c>
      <c r="BD92" s="183"/>
      <c r="BE92" s="183"/>
      <c r="BF92" s="182"/>
      <c r="BG92" s="183">
        <f>BF92*O92</f>
        <v>0</v>
      </c>
      <c r="BH92" s="182"/>
      <c r="BI92" s="183"/>
      <c r="BJ92" s="183"/>
      <c r="BK92" s="184">
        <f>AZ92-AP92</f>
        <v>0</v>
      </c>
      <c r="BL92" s="184">
        <f>BB92-AR92</f>
        <v>0</v>
      </c>
      <c r="BM92" s="184">
        <f>BF92-AU92</f>
        <v>-0.5</v>
      </c>
      <c r="BN92" s="184">
        <f>BH92-AW92</f>
        <v>-0.5</v>
      </c>
      <c r="BO92" s="185">
        <f t="shared" ref="BO92:BO94" si="276">SUM(BK92)</f>
        <v>0</v>
      </c>
      <c r="BP92" s="185">
        <f t="shared" ref="BP92:BP94" si="277">SUM(BK92,BL92)</f>
        <v>0</v>
      </c>
      <c r="BQ92" s="185">
        <f t="shared" ref="BQ92:BQ94" si="278">SUM(BK92:BM92)</f>
        <v>-0.5</v>
      </c>
      <c r="BR92" s="185">
        <f t="shared" ref="BR92:BR94" si="279">SUM(BK92:BN92)</f>
        <v>-1</v>
      </c>
      <c r="BS92" s="175">
        <f>SUM(AZ92,BB92,BF92,BH92)</f>
        <v>0</v>
      </c>
      <c r="BT92" s="186" t="s">
        <v>290</v>
      </c>
      <c r="BU92" s="187"/>
      <c r="BV92" s="187"/>
      <c r="BW92" s="187"/>
      <c r="BX92" s="187"/>
      <c r="BY92" s="187"/>
      <c r="BZ92" s="187"/>
      <c r="CA92" s="187"/>
      <c r="CB92" s="187"/>
      <c r="CC92" s="187"/>
      <c r="CD92" s="187"/>
      <c r="CF92" s="129"/>
      <c r="CO92" s="124"/>
    </row>
    <row r="93" spans="5:93" ht="60.75" hidden="1" customHeight="1" x14ac:dyDescent="0.2">
      <c r="E93" s="443"/>
      <c r="F93" s="443"/>
      <c r="G93" s="443"/>
      <c r="H93" s="190" t="s">
        <v>304</v>
      </c>
      <c r="I93" s="191">
        <f>+PEI!G74</f>
        <v>0.1</v>
      </c>
      <c r="J93" s="191"/>
      <c r="K93" s="192" t="s">
        <v>235</v>
      </c>
      <c r="L93" s="231"/>
      <c r="M93" s="232"/>
      <c r="N93" s="188" t="str">
        <f>+PEI!J72</f>
        <v>70%</v>
      </c>
      <c r="O93" s="178">
        <f>+PEI!P74</f>
        <v>44928</v>
      </c>
      <c r="P93" s="178">
        <f>+PEI!Q74</f>
        <v>45291</v>
      </c>
      <c r="Q93" s="177">
        <f>IF(OR(O93="",P93=""),"",P93-O93)</f>
        <v>363</v>
      </c>
      <c r="R93" s="179">
        <f ca="1">IF(OR(O93="",P93=""),"",P93-TODAY())</f>
        <v>-395</v>
      </c>
      <c r="S93" s="180"/>
      <c r="T93" s="181" t="str">
        <f ca="1">IF(Q93="","",(IF(AND(R93&gt;0,BS93&lt;100%),"Pendiente",IF(AND(R93&gt;0,BS93=100%),"Finalizada",IF(AND(R93&lt;0,BS93=100%),"Finalizada","Pendiente")))))</f>
        <v>Pendiente</v>
      </c>
      <c r="U93" s="181">
        <f t="shared" ca="1" si="267"/>
        <v>-395</v>
      </c>
      <c r="V93" s="181"/>
      <c r="W93" s="181"/>
      <c r="X93" s="181"/>
      <c r="Y93" s="181"/>
      <c r="Z93" s="181"/>
      <c r="AA93" s="181"/>
      <c r="AB93" s="181"/>
      <c r="AC93" s="181"/>
      <c r="AD93" s="181"/>
      <c r="AE93" s="181"/>
      <c r="AF93" s="181"/>
      <c r="AG93" s="218"/>
      <c r="AH93" s="218"/>
      <c r="AI93" s="218"/>
      <c r="AJ93" s="218"/>
      <c r="AK93" s="218"/>
      <c r="AL93" s="218"/>
      <c r="AM93" s="218"/>
      <c r="AN93" s="218"/>
      <c r="AO93" s="218"/>
      <c r="AP93" s="175">
        <f>+PEI!K74</f>
        <v>0</v>
      </c>
      <c r="AQ93" s="217"/>
      <c r="AR93" s="175">
        <f>+PEI!L74</f>
        <v>0</v>
      </c>
      <c r="AS93" s="217"/>
      <c r="AT93" s="217"/>
      <c r="AU93" s="175">
        <f>+PEI!M74</f>
        <v>0.5</v>
      </c>
      <c r="AV93" s="217"/>
      <c r="AW93" s="175">
        <f>+PEI!N74</f>
        <v>0.5</v>
      </c>
      <c r="AX93" s="217"/>
      <c r="AY93" s="342"/>
      <c r="AZ93" s="182">
        <v>0</v>
      </c>
      <c r="BA93" s="183">
        <f>AZ93*I93</f>
        <v>0</v>
      </c>
      <c r="BB93" s="182">
        <v>0</v>
      </c>
      <c r="BC93" s="183">
        <f>BB93*I93</f>
        <v>0</v>
      </c>
      <c r="BD93" s="183"/>
      <c r="BE93" s="183"/>
      <c r="BF93" s="182"/>
      <c r="BG93" s="183">
        <f>BF93*O93</f>
        <v>0</v>
      </c>
      <c r="BH93" s="182"/>
      <c r="BI93" s="183"/>
      <c r="BJ93" s="183"/>
      <c r="BK93" s="184">
        <f>AZ93-AP93</f>
        <v>0</v>
      </c>
      <c r="BL93" s="184">
        <f>BB93-AR93</f>
        <v>0</v>
      </c>
      <c r="BM93" s="184">
        <f>BF93-AU93</f>
        <v>-0.5</v>
      </c>
      <c r="BN93" s="184">
        <f>BH93-AW93</f>
        <v>-0.5</v>
      </c>
      <c r="BO93" s="185">
        <f t="shared" si="276"/>
        <v>0</v>
      </c>
      <c r="BP93" s="185">
        <f t="shared" si="277"/>
        <v>0</v>
      </c>
      <c r="BQ93" s="185">
        <f t="shared" si="278"/>
        <v>-0.5</v>
      </c>
      <c r="BR93" s="185">
        <f t="shared" si="279"/>
        <v>-1</v>
      </c>
      <c r="BS93" s="175">
        <f>SUM(AZ93,BB93,BF93,BH93)</f>
        <v>0</v>
      </c>
      <c r="BT93" s="186" t="s">
        <v>290</v>
      </c>
      <c r="BU93" s="187"/>
      <c r="BV93" s="187"/>
      <c r="BW93" s="187"/>
      <c r="BX93" s="187"/>
      <c r="BY93" s="187"/>
      <c r="BZ93" s="187"/>
      <c r="CA93" s="187"/>
      <c r="CB93" s="187"/>
      <c r="CC93" s="187"/>
      <c r="CD93" s="187"/>
      <c r="CF93" s="129"/>
      <c r="CO93" s="124"/>
    </row>
    <row r="94" spans="5:93" ht="60.75" hidden="1" customHeight="1" x14ac:dyDescent="0.2">
      <c r="E94" s="443"/>
      <c r="F94" s="443"/>
      <c r="G94" s="443"/>
      <c r="H94" s="190" t="s">
        <v>305</v>
      </c>
      <c r="I94" s="191">
        <f>+PEI!G75</f>
        <v>0</v>
      </c>
      <c r="J94" s="191"/>
      <c r="K94" s="192" t="s">
        <v>235</v>
      </c>
      <c r="L94" s="231"/>
      <c r="M94" s="232"/>
      <c r="N94" s="188" t="str">
        <f>+PEI!J73</f>
        <v>30%</v>
      </c>
      <c r="O94" s="178"/>
      <c r="P94" s="178"/>
      <c r="Q94" s="177" t="str">
        <f>IF(OR(O94="",P94=""),"",P94-O94)</f>
        <v/>
      </c>
      <c r="R94" s="179" t="str">
        <f ca="1">IF(OR(O94="",P94=""),"",P94-TODAY())</f>
        <v/>
      </c>
      <c r="S94" s="180"/>
      <c r="T94" s="181" t="str">
        <f>IF(Q94="","",(IF(AND(R94&gt;0,BS94&lt;100%),"Pendiente",IF(AND(R94&gt;0,BS94=100%),"Finalizada",IF(AND(R94&lt;0,BS94=100%),"Finalizada","Pendiente")))))</f>
        <v/>
      </c>
      <c r="U94" s="181" t="str">
        <f t="shared" si="267"/>
        <v/>
      </c>
      <c r="V94" s="181"/>
      <c r="W94" s="181"/>
      <c r="X94" s="181"/>
      <c r="Y94" s="181"/>
      <c r="Z94" s="181"/>
      <c r="AA94" s="181"/>
      <c r="AB94" s="181"/>
      <c r="AC94" s="181"/>
      <c r="AD94" s="181"/>
      <c r="AE94" s="181"/>
      <c r="AF94" s="181"/>
      <c r="AG94" s="218"/>
      <c r="AH94" s="218"/>
      <c r="AI94" s="218"/>
      <c r="AJ94" s="218"/>
      <c r="AK94" s="218"/>
      <c r="AL94" s="218"/>
      <c r="AM94" s="218"/>
      <c r="AN94" s="218"/>
      <c r="AO94" s="218"/>
      <c r="AP94" s="175">
        <f>+PEI!K75</f>
        <v>0</v>
      </c>
      <c r="AQ94" s="217"/>
      <c r="AR94" s="175">
        <f>+PEI!L75</f>
        <v>0</v>
      </c>
      <c r="AS94" s="217"/>
      <c r="AT94" s="217"/>
      <c r="AU94" s="175">
        <f>+PEI!M75</f>
        <v>0</v>
      </c>
      <c r="AV94" s="217"/>
      <c r="AW94" s="175">
        <f>+PEI!N75</f>
        <v>0</v>
      </c>
      <c r="AX94" s="217"/>
      <c r="AY94" s="342"/>
      <c r="AZ94" s="182">
        <v>0</v>
      </c>
      <c r="BA94" s="183">
        <f>AZ94*I94</f>
        <v>0</v>
      </c>
      <c r="BB94" s="182">
        <v>0</v>
      </c>
      <c r="BC94" s="183">
        <f>BB94*I94</f>
        <v>0</v>
      </c>
      <c r="BD94" s="183"/>
      <c r="BE94" s="183"/>
      <c r="BF94" s="182"/>
      <c r="BG94" s="183">
        <f>BF94*O94</f>
        <v>0</v>
      </c>
      <c r="BH94" s="182"/>
      <c r="BI94" s="183"/>
      <c r="BJ94" s="183"/>
      <c r="BK94" s="184">
        <f>AZ94-AP94</f>
        <v>0</v>
      </c>
      <c r="BL94" s="184">
        <f>BB94-AR94</f>
        <v>0</v>
      </c>
      <c r="BM94" s="184">
        <f>BF94-AU94</f>
        <v>0</v>
      </c>
      <c r="BN94" s="184">
        <f>BH94-AW94</f>
        <v>0</v>
      </c>
      <c r="BO94" s="185">
        <f t="shared" si="276"/>
        <v>0</v>
      </c>
      <c r="BP94" s="185">
        <f t="shared" si="277"/>
        <v>0</v>
      </c>
      <c r="BQ94" s="185">
        <f t="shared" si="278"/>
        <v>0</v>
      </c>
      <c r="BR94" s="185">
        <f t="shared" si="279"/>
        <v>0</v>
      </c>
      <c r="BS94" s="175">
        <f>SUM(AZ94,BB94,BF94,BH94)</f>
        <v>0</v>
      </c>
      <c r="BT94" s="186" t="s">
        <v>290</v>
      </c>
      <c r="BU94" s="187"/>
      <c r="BV94" s="187"/>
      <c r="BW94" s="187"/>
      <c r="BX94" s="187"/>
      <c r="BY94" s="187"/>
      <c r="BZ94" s="187"/>
      <c r="CA94" s="187"/>
      <c r="CB94" s="187"/>
      <c r="CC94" s="187"/>
      <c r="CD94" s="187"/>
      <c r="CF94" s="129"/>
      <c r="CO94" s="124"/>
    </row>
    <row r="95" spans="5:93" ht="60.75" hidden="1" customHeight="1" x14ac:dyDescent="0.2">
      <c r="E95" s="443"/>
      <c r="F95" s="443"/>
      <c r="G95" s="443"/>
      <c r="H95" s="190" t="s">
        <v>306</v>
      </c>
      <c r="I95" s="191">
        <f>+PEI!G76</f>
        <v>0</v>
      </c>
      <c r="J95" s="191"/>
      <c r="K95" s="192" t="s">
        <v>235</v>
      </c>
      <c r="L95" s="231"/>
      <c r="M95" s="232"/>
      <c r="N95" s="188" t="str">
        <f>+PEI!J74</f>
        <v>30%</v>
      </c>
      <c r="O95" s="178"/>
      <c r="P95" s="178"/>
      <c r="Q95" s="177"/>
      <c r="R95" s="179"/>
      <c r="S95" s="180"/>
      <c r="T95" s="181"/>
      <c r="U95" s="181" t="str">
        <f t="shared" si="267"/>
        <v/>
      </c>
      <c r="V95" s="181"/>
      <c r="W95" s="181"/>
      <c r="X95" s="181"/>
      <c r="Y95" s="181"/>
      <c r="Z95" s="181"/>
      <c r="AA95" s="181"/>
      <c r="AB95" s="181"/>
      <c r="AC95" s="181"/>
      <c r="AD95" s="181"/>
      <c r="AE95" s="181"/>
      <c r="AF95" s="181"/>
      <c r="AG95" s="218"/>
      <c r="AH95" s="218"/>
      <c r="AI95" s="218"/>
      <c r="AJ95" s="218"/>
      <c r="AK95" s="218"/>
      <c r="AL95" s="218"/>
      <c r="AM95" s="218"/>
      <c r="AN95" s="218"/>
      <c r="AO95" s="218"/>
      <c r="AP95" s="175">
        <f>+PEI!K76</f>
        <v>0</v>
      </c>
      <c r="AQ95" s="217"/>
      <c r="AR95" s="175">
        <f>+PEI!L76</f>
        <v>0</v>
      </c>
      <c r="AS95" s="217"/>
      <c r="AT95" s="217"/>
      <c r="AU95" s="175">
        <f>+PEI!M76</f>
        <v>0</v>
      </c>
      <c r="AV95" s="217"/>
      <c r="AW95" s="175">
        <f>+PEI!N76</f>
        <v>0</v>
      </c>
      <c r="AX95" s="217"/>
      <c r="AY95" s="342"/>
      <c r="AZ95" s="182"/>
      <c r="BA95" s="183"/>
      <c r="BB95" s="182"/>
      <c r="BC95" s="183"/>
      <c r="BD95" s="183"/>
      <c r="BE95" s="183"/>
      <c r="BF95" s="182"/>
      <c r="BG95" s="183"/>
      <c r="BH95" s="182"/>
      <c r="BI95" s="183"/>
      <c r="BJ95" s="183"/>
      <c r="BK95" s="184"/>
      <c r="BL95" s="184"/>
      <c r="BM95" s="184"/>
      <c r="BN95" s="184"/>
      <c r="BO95" s="185"/>
      <c r="BP95" s="185"/>
      <c r="BQ95" s="185"/>
      <c r="BR95" s="185"/>
      <c r="BS95" s="175"/>
      <c r="BT95" s="186" t="s">
        <v>290</v>
      </c>
      <c r="BU95" s="187"/>
      <c r="BV95" s="187"/>
      <c r="BW95" s="187"/>
      <c r="BX95" s="187"/>
      <c r="BY95" s="187"/>
      <c r="BZ95" s="187"/>
      <c r="CA95" s="187"/>
      <c r="CB95" s="187"/>
      <c r="CC95" s="187"/>
      <c r="CD95" s="187"/>
      <c r="CF95" s="129"/>
      <c r="CO95" s="124"/>
    </row>
    <row r="96" spans="5:93" ht="60.75" hidden="1" customHeight="1" x14ac:dyDescent="0.2">
      <c r="E96" s="443"/>
      <c r="F96" s="443"/>
      <c r="G96" s="444"/>
      <c r="H96" s="190" t="s">
        <v>307</v>
      </c>
      <c r="I96" s="191">
        <f>+PEI!G77</f>
        <v>0</v>
      </c>
      <c r="J96" s="191"/>
      <c r="K96" s="192" t="s">
        <v>235</v>
      </c>
      <c r="L96" s="231"/>
      <c r="M96" s="232"/>
      <c r="N96" s="188">
        <f>+PEI!J75</f>
        <v>0</v>
      </c>
      <c r="O96" s="178"/>
      <c r="P96" s="178"/>
      <c r="Q96" s="177" t="str">
        <f>IF(OR(O96="",P96=""),"",P96-O96)</f>
        <v/>
      </c>
      <c r="R96" s="179" t="str">
        <f ca="1">IF(OR(O96="",P96=""),"",P96-TODAY())</f>
        <v/>
      </c>
      <c r="S96" s="180"/>
      <c r="T96" s="181" t="str">
        <f>IF(Q96="","",(IF(AND(R96&gt;0,BS96&lt;100%),"Pendiente",IF(AND(R96&gt;0,BS96=100%),"Finalizada",IF(AND(R96&lt;0,BS96=100%),"Finalizada","Pendiente")))))</f>
        <v/>
      </c>
      <c r="U96" s="181" t="str">
        <f t="shared" si="267"/>
        <v/>
      </c>
      <c r="V96" s="181"/>
      <c r="W96" s="181"/>
      <c r="X96" s="181"/>
      <c r="Y96" s="181"/>
      <c r="Z96" s="181"/>
      <c r="AA96" s="181"/>
      <c r="AB96" s="181"/>
      <c r="AC96" s="181"/>
      <c r="AD96" s="181"/>
      <c r="AE96" s="181"/>
      <c r="AF96" s="181"/>
      <c r="AG96" s="218"/>
      <c r="AH96" s="218"/>
      <c r="AI96" s="218"/>
      <c r="AJ96" s="218"/>
      <c r="AK96" s="218"/>
      <c r="AL96" s="218"/>
      <c r="AM96" s="218"/>
      <c r="AN96" s="218"/>
      <c r="AO96" s="218"/>
      <c r="AP96" s="175">
        <f>+PEI!K77</f>
        <v>0</v>
      </c>
      <c r="AQ96" s="217"/>
      <c r="AR96" s="175">
        <f>+PEI!L77</f>
        <v>0</v>
      </c>
      <c r="AS96" s="217"/>
      <c r="AT96" s="217"/>
      <c r="AU96" s="175">
        <f>+PEI!M77</f>
        <v>0</v>
      </c>
      <c r="AV96" s="217"/>
      <c r="AW96" s="175">
        <f>+PEI!N77</f>
        <v>0</v>
      </c>
      <c r="AX96" s="217"/>
      <c r="AY96" s="342"/>
      <c r="AZ96" s="182">
        <v>0</v>
      </c>
      <c r="BA96" s="183">
        <f>AZ96*I96</f>
        <v>0</v>
      </c>
      <c r="BB96" s="182">
        <v>0</v>
      </c>
      <c r="BC96" s="183">
        <f>BB96*I96</f>
        <v>0</v>
      </c>
      <c r="BD96" s="183"/>
      <c r="BE96" s="183"/>
      <c r="BF96" s="182"/>
      <c r="BG96" s="183">
        <f>BF96*O96</f>
        <v>0</v>
      </c>
      <c r="BH96" s="182"/>
      <c r="BI96" s="183"/>
      <c r="BJ96" s="183"/>
      <c r="BK96" s="184">
        <f>AZ96-AP96</f>
        <v>0</v>
      </c>
      <c r="BL96" s="184">
        <f>BB96-AR96</f>
        <v>0</v>
      </c>
      <c r="BM96" s="184">
        <f>BF96-AU96</f>
        <v>0</v>
      </c>
      <c r="BN96" s="184">
        <f>BH96-AW96</f>
        <v>0</v>
      </c>
      <c r="BO96" s="185">
        <f t="shared" ref="BO96" si="280">SUM(BK96)</f>
        <v>0</v>
      </c>
      <c r="BP96" s="185">
        <f t="shared" ref="BP96" si="281">SUM(BK96,BL96)</f>
        <v>0</v>
      </c>
      <c r="BQ96" s="185">
        <f t="shared" ref="BQ96" si="282">SUM(BK96:BM96)</f>
        <v>0</v>
      </c>
      <c r="BR96" s="185">
        <f t="shared" ref="BR96" si="283">SUM(BK96:BN96)</f>
        <v>0</v>
      </c>
      <c r="BS96" s="175">
        <f>SUM(AZ96,BB96,BF96,BH96)</f>
        <v>0</v>
      </c>
      <c r="BT96" s="186" t="s">
        <v>290</v>
      </c>
      <c r="BU96" s="187"/>
      <c r="BV96" s="187"/>
      <c r="BW96" s="187"/>
      <c r="BX96" s="187"/>
      <c r="BY96" s="187"/>
      <c r="BZ96" s="187"/>
      <c r="CA96" s="187"/>
      <c r="CB96" s="187"/>
      <c r="CC96" s="187"/>
      <c r="CD96" s="187"/>
      <c r="CF96" s="129"/>
      <c r="CO96" s="124"/>
    </row>
    <row r="97" spans="5:93" ht="60.75" hidden="1" customHeight="1" x14ac:dyDescent="0.2">
      <c r="E97" s="443"/>
      <c r="F97" s="443"/>
      <c r="G97" s="442"/>
      <c r="H97" s="190" t="s">
        <v>308</v>
      </c>
      <c r="I97" s="191" t="e">
        <f>+PEI!#REF!</f>
        <v>#REF!</v>
      </c>
      <c r="J97" s="191"/>
      <c r="K97" s="192" t="s">
        <v>235</v>
      </c>
      <c r="L97" s="231"/>
      <c r="M97" s="232"/>
      <c r="N97" s="188" t="e">
        <f>+PEI!#REF!</f>
        <v>#REF!</v>
      </c>
      <c r="O97" s="178" t="e">
        <f>+PEI!#REF!</f>
        <v>#REF!</v>
      </c>
      <c r="P97" s="178" t="e">
        <f>+PEI!#REF!</f>
        <v>#REF!</v>
      </c>
      <c r="Q97" s="177" t="e">
        <f>IF(OR(O97="",P97=""),"",P97-O97)</f>
        <v>#REF!</v>
      </c>
      <c r="R97" s="179" t="e">
        <f ca="1">IF(OR(O97="",P97=""),"",P97-TODAY())</f>
        <v>#REF!</v>
      </c>
      <c r="S97" s="180"/>
      <c r="T97" s="181" t="e">
        <f>IF(Q97="","",(IF(AND(R97&gt;0,BS97&lt;100%),"Pendiente",IF(AND(R97&gt;0,BS97=100%),"Finalizada",IF(AND(R97&lt;0,BS97=100%),"Finalizada","Pendiente")))))</f>
        <v>#REF!</v>
      </c>
      <c r="U97" s="181" t="e">
        <f t="shared" si="267"/>
        <v>#REF!</v>
      </c>
      <c r="V97" s="181"/>
      <c r="W97" s="181"/>
      <c r="X97" s="181"/>
      <c r="Y97" s="181"/>
      <c r="Z97" s="181"/>
      <c r="AA97" s="181"/>
      <c r="AB97" s="181"/>
      <c r="AC97" s="181"/>
      <c r="AD97" s="181"/>
      <c r="AE97" s="181"/>
      <c r="AF97" s="181"/>
      <c r="AG97" s="218"/>
      <c r="AH97" s="218"/>
      <c r="AI97" s="218"/>
      <c r="AJ97" s="218"/>
      <c r="AK97" s="218"/>
      <c r="AL97" s="218"/>
      <c r="AM97" s="218"/>
      <c r="AN97" s="218"/>
      <c r="AO97" s="218"/>
      <c r="AP97" s="175" t="e">
        <f>+PEI!#REF!</f>
        <v>#REF!</v>
      </c>
      <c r="AQ97" s="217"/>
      <c r="AR97" s="175" t="e">
        <f>+PEI!#REF!</f>
        <v>#REF!</v>
      </c>
      <c r="AS97" s="217"/>
      <c r="AT97" s="217"/>
      <c r="AU97" s="175" t="e">
        <f>+PEI!#REF!</f>
        <v>#REF!</v>
      </c>
      <c r="AV97" s="217"/>
      <c r="AW97" s="175" t="e">
        <f>+PEI!#REF!</f>
        <v>#REF!</v>
      </c>
      <c r="AX97" s="217"/>
      <c r="AY97" s="342"/>
      <c r="AZ97" s="182">
        <v>0</v>
      </c>
      <c r="BA97" s="183" t="e">
        <f>AZ97*I97</f>
        <v>#REF!</v>
      </c>
      <c r="BB97" s="182">
        <v>0</v>
      </c>
      <c r="BC97" s="183" t="e">
        <f>BB97*I97</f>
        <v>#REF!</v>
      </c>
      <c r="BD97" s="183"/>
      <c r="BE97" s="183"/>
      <c r="BF97" s="182"/>
      <c r="BG97" s="183" t="e">
        <f>BF97*O97</f>
        <v>#REF!</v>
      </c>
      <c r="BH97" s="182"/>
      <c r="BI97" s="183"/>
      <c r="BJ97" s="183"/>
      <c r="BK97" s="184" t="e">
        <f>AZ97-AP97</f>
        <v>#REF!</v>
      </c>
      <c r="BL97" s="184" t="e">
        <f>BB97-AR97</f>
        <v>#REF!</v>
      </c>
      <c r="BM97" s="184" t="e">
        <f>BF97-AU97</f>
        <v>#REF!</v>
      </c>
      <c r="BN97" s="184" t="e">
        <f>BH97-AW97</f>
        <v>#REF!</v>
      </c>
      <c r="BO97" s="185" t="e">
        <f t="shared" ref="BO97:BO102" si="284">SUM(BK97)</f>
        <v>#REF!</v>
      </c>
      <c r="BP97" s="185" t="e">
        <f t="shared" ref="BP97:BP102" si="285">SUM(BK97,BL97)</f>
        <v>#REF!</v>
      </c>
      <c r="BQ97" s="185" t="e">
        <f t="shared" ref="BQ97:BQ102" si="286">SUM(BK97:BM97)</f>
        <v>#REF!</v>
      </c>
      <c r="BR97" s="185" t="e">
        <f t="shared" ref="BR97:BR102" si="287">SUM(BK97:BN97)</f>
        <v>#REF!</v>
      </c>
      <c r="BS97" s="175">
        <f>SUM(AZ97,BB97,BF97,BH97)</f>
        <v>0</v>
      </c>
      <c r="BT97" s="186" t="s">
        <v>290</v>
      </c>
      <c r="BU97" s="187"/>
      <c r="BV97" s="187"/>
      <c r="BW97" s="187"/>
      <c r="BX97" s="187"/>
      <c r="BY97" s="187"/>
      <c r="BZ97" s="187"/>
      <c r="CA97" s="187"/>
      <c r="CB97" s="187"/>
      <c r="CC97" s="187"/>
      <c r="CD97" s="187"/>
      <c r="CF97" s="129"/>
      <c r="CO97" s="124"/>
    </row>
    <row r="98" spans="5:93" ht="60.75" hidden="1" customHeight="1" x14ac:dyDescent="0.2">
      <c r="E98" s="443"/>
      <c r="F98" s="443"/>
      <c r="G98" s="443"/>
      <c r="H98" s="190" t="s">
        <v>309</v>
      </c>
      <c r="I98" s="191" t="e">
        <f>+PEI!#REF!</f>
        <v>#REF!</v>
      </c>
      <c r="J98" s="191"/>
      <c r="K98" s="192" t="s">
        <v>235</v>
      </c>
      <c r="L98" s="231"/>
      <c r="M98" s="232"/>
      <c r="N98" s="188">
        <f>+PEI!J77</f>
        <v>0</v>
      </c>
      <c r="O98" s="178" t="e">
        <f>+PEI!#REF!</f>
        <v>#REF!</v>
      </c>
      <c r="P98" s="178" t="e">
        <f>+PEI!#REF!</f>
        <v>#REF!</v>
      </c>
      <c r="Q98" s="177" t="e">
        <f>IF(OR(O98="",P98=""),"",P98-O98)</f>
        <v>#REF!</v>
      </c>
      <c r="R98" s="179" t="e">
        <f ca="1">IF(OR(O98="",P98=""),"",P98-TODAY())</f>
        <v>#REF!</v>
      </c>
      <c r="S98" s="180"/>
      <c r="T98" s="181" t="e">
        <f>IF(Q98="","",(IF(AND(R98&gt;0,BS98&lt;100%),"Pendiente",IF(AND(R98&gt;0,BS98=100%),"Finalizada",IF(AND(R98&lt;0,BS98=100%),"Finalizada","Pendiente")))))</f>
        <v>#REF!</v>
      </c>
      <c r="U98" s="181" t="e">
        <f t="shared" si="267"/>
        <v>#REF!</v>
      </c>
      <c r="V98" s="181"/>
      <c r="W98" s="181"/>
      <c r="X98" s="181"/>
      <c r="Y98" s="181"/>
      <c r="Z98" s="181"/>
      <c r="AA98" s="181"/>
      <c r="AB98" s="181"/>
      <c r="AC98" s="181"/>
      <c r="AD98" s="181"/>
      <c r="AE98" s="181"/>
      <c r="AF98" s="181"/>
      <c r="AG98" s="218"/>
      <c r="AH98" s="218"/>
      <c r="AI98" s="218"/>
      <c r="AJ98" s="218"/>
      <c r="AK98" s="218"/>
      <c r="AL98" s="218"/>
      <c r="AM98" s="218"/>
      <c r="AN98" s="218"/>
      <c r="AO98" s="218"/>
      <c r="AP98" s="175" t="e">
        <f>+PEI!#REF!</f>
        <v>#REF!</v>
      </c>
      <c r="AQ98" s="217"/>
      <c r="AR98" s="175" t="e">
        <f>+PEI!#REF!</f>
        <v>#REF!</v>
      </c>
      <c r="AS98" s="217"/>
      <c r="AT98" s="217"/>
      <c r="AU98" s="175" t="e">
        <f>+PEI!#REF!</f>
        <v>#REF!</v>
      </c>
      <c r="AV98" s="217"/>
      <c r="AW98" s="175" t="e">
        <f>+PEI!#REF!</f>
        <v>#REF!</v>
      </c>
      <c r="AX98" s="217"/>
      <c r="AY98" s="342"/>
      <c r="AZ98" s="182">
        <v>0</v>
      </c>
      <c r="BA98" s="183" t="e">
        <f>AZ98*I98</f>
        <v>#REF!</v>
      </c>
      <c r="BB98" s="182">
        <v>0</v>
      </c>
      <c r="BC98" s="183" t="e">
        <f>BB98*I98</f>
        <v>#REF!</v>
      </c>
      <c r="BD98" s="183"/>
      <c r="BE98" s="183"/>
      <c r="BF98" s="182"/>
      <c r="BG98" s="183" t="e">
        <f>BF98*O98</f>
        <v>#REF!</v>
      </c>
      <c r="BH98" s="182"/>
      <c r="BI98" s="183"/>
      <c r="BJ98" s="183"/>
      <c r="BK98" s="184" t="e">
        <f>AZ98-AP98</f>
        <v>#REF!</v>
      </c>
      <c r="BL98" s="184" t="e">
        <f>BB98-AR98</f>
        <v>#REF!</v>
      </c>
      <c r="BM98" s="184" t="e">
        <f>BF98-AU98</f>
        <v>#REF!</v>
      </c>
      <c r="BN98" s="184" t="e">
        <f>BH98-AW98</f>
        <v>#REF!</v>
      </c>
      <c r="BO98" s="185" t="e">
        <f t="shared" si="284"/>
        <v>#REF!</v>
      </c>
      <c r="BP98" s="185" t="e">
        <f t="shared" si="285"/>
        <v>#REF!</v>
      </c>
      <c r="BQ98" s="185" t="e">
        <f t="shared" si="286"/>
        <v>#REF!</v>
      </c>
      <c r="BR98" s="185" t="e">
        <f t="shared" si="287"/>
        <v>#REF!</v>
      </c>
      <c r="BS98" s="175">
        <f>SUM(AZ98,BB98,BF98,BH98)</f>
        <v>0</v>
      </c>
      <c r="BT98" s="186" t="s">
        <v>290</v>
      </c>
      <c r="BU98" s="187"/>
      <c r="BV98" s="187"/>
      <c r="BW98" s="187"/>
      <c r="BX98" s="187"/>
      <c r="BY98" s="187"/>
      <c r="BZ98" s="187"/>
      <c r="CA98" s="187"/>
      <c r="CB98" s="187"/>
      <c r="CC98" s="187"/>
      <c r="CD98" s="187"/>
      <c r="CF98" s="129"/>
      <c r="CO98" s="124"/>
    </row>
    <row r="99" spans="5:93" ht="60.75" hidden="1" customHeight="1" x14ac:dyDescent="0.2">
      <c r="E99" s="443"/>
      <c r="F99" s="443"/>
      <c r="G99" s="443"/>
      <c r="H99" s="190" t="s">
        <v>310</v>
      </c>
      <c r="I99" s="191">
        <f>+PEI!G77</f>
        <v>0</v>
      </c>
      <c r="J99" s="191"/>
      <c r="K99" s="192" t="s">
        <v>235</v>
      </c>
      <c r="L99" s="231"/>
      <c r="M99" s="232"/>
      <c r="N99" s="188">
        <f>+PEI!J75</f>
        <v>0</v>
      </c>
      <c r="O99" s="178"/>
      <c r="P99" s="178"/>
      <c r="Q99" s="177" t="str">
        <f>IF(OR(O99="",P99=""),"",P99-O99)</f>
        <v/>
      </c>
      <c r="R99" s="179" t="str">
        <f ca="1">IF(OR(O99="",P99=""),"",P99-TODAY())</f>
        <v/>
      </c>
      <c r="S99" s="180"/>
      <c r="T99" s="181" t="str">
        <f>IF(Q99="","",(IF(AND(R99&gt;0,BS99&lt;100%),"Pendiente",IF(AND(R99&gt;0,BS99=100%),"Finalizada",IF(AND(R99&lt;0,BS99=100%),"Finalizada","Pendiente")))))</f>
        <v/>
      </c>
      <c r="U99" s="181" t="str">
        <f t="shared" ref="U99:U101" si="288">IF((OR(O99="",P99="")),"",IF(T99="Finalizada","Finalizada",(P99-$B$2)))</f>
        <v/>
      </c>
      <c r="V99" s="181"/>
      <c r="W99" s="181"/>
      <c r="X99" s="181"/>
      <c r="Y99" s="181"/>
      <c r="Z99" s="181"/>
      <c r="AA99" s="181"/>
      <c r="AB99" s="181"/>
      <c r="AC99" s="181"/>
      <c r="AD99" s="181"/>
      <c r="AE99" s="181"/>
      <c r="AF99" s="181"/>
      <c r="AG99" s="218"/>
      <c r="AH99" s="218"/>
      <c r="AI99" s="218"/>
      <c r="AJ99" s="218"/>
      <c r="AK99" s="218"/>
      <c r="AL99" s="218"/>
      <c r="AM99" s="218"/>
      <c r="AN99" s="218"/>
      <c r="AO99" s="218"/>
      <c r="AP99" s="175">
        <f>+PEI!K77</f>
        <v>0</v>
      </c>
      <c r="AQ99" s="217"/>
      <c r="AR99" s="175">
        <f>+PEI!L77</f>
        <v>0</v>
      </c>
      <c r="AS99" s="217"/>
      <c r="AT99" s="217"/>
      <c r="AU99" s="175">
        <f>+PEI!M77</f>
        <v>0</v>
      </c>
      <c r="AV99" s="217"/>
      <c r="AW99" s="175">
        <f>+PEI!N77</f>
        <v>0</v>
      </c>
      <c r="AX99" s="217"/>
      <c r="AY99" s="342"/>
      <c r="AZ99" s="182">
        <v>0</v>
      </c>
      <c r="BA99" s="183">
        <f>AZ99*I99</f>
        <v>0</v>
      </c>
      <c r="BB99" s="182">
        <v>0</v>
      </c>
      <c r="BC99" s="183">
        <f>BB99*I99</f>
        <v>0</v>
      </c>
      <c r="BD99" s="183"/>
      <c r="BE99" s="183"/>
      <c r="BF99" s="182"/>
      <c r="BG99" s="183">
        <f>BF99*O99</f>
        <v>0</v>
      </c>
      <c r="BH99" s="182"/>
      <c r="BI99" s="183"/>
      <c r="BJ99" s="183"/>
      <c r="BK99" s="184">
        <f>AZ99-AP99</f>
        <v>0</v>
      </c>
      <c r="BL99" s="184">
        <f>BB99-AR99</f>
        <v>0</v>
      </c>
      <c r="BM99" s="184">
        <f>BF99-AU99</f>
        <v>0</v>
      </c>
      <c r="BN99" s="184">
        <f>BH99-AW99</f>
        <v>0</v>
      </c>
      <c r="BO99" s="185">
        <f t="shared" ref="BO99" si="289">SUM(BK99)</f>
        <v>0</v>
      </c>
      <c r="BP99" s="185">
        <f t="shared" ref="BP99" si="290">SUM(BK99,BL99)</f>
        <v>0</v>
      </c>
      <c r="BQ99" s="185">
        <f t="shared" ref="BQ99" si="291">SUM(BK99:BM99)</f>
        <v>0</v>
      </c>
      <c r="BR99" s="185">
        <f t="shared" ref="BR99" si="292">SUM(BK99:BN99)</f>
        <v>0</v>
      </c>
      <c r="BS99" s="175">
        <f>SUM(AZ99,BB99,BF99,BH99)</f>
        <v>0</v>
      </c>
      <c r="BT99" s="186" t="s">
        <v>290</v>
      </c>
      <c r="BU99" s="187"/>
      <c r="BV99" s="187"/>
      <c r="BW99" s="187"/>
      <c r="BX99" s="187"/>
      <c r="BY99" s="187"/>
      <c r="BZ99" s="187"/>
      <c r="CA99" s="187"/>
      <c r="CB99" s="187"/>
      <c r="CC99" s="187"/>
      <c r="CD99" s="187"/>
      <c r="CF99" s="129"/>
      <c r="CO99" s="124"/>
    </row>
    <row r="100" spans="5:93" ht="60.75" hidden="1" customHeight="1" x14ac:dyDescent="0.2">
      <c r="E100" s="443"/>
      <c r="F100" s="443"/>
      <c r="G100" s="443"/>
      <c r="H100" s="190" t="s">
        <v>311</v>
      </c>
      <c r="I100" s="191" t="e">
        <f>+PEI!#REF!</f>
        <v>#REF!</v>
      </c>
      <c r="J100" s="191"/>
      <c r="K100" s="192" t="s">
        <v>235</v>
      </c>
      <c r="L100" s="231"/>
      <c r="M100" s="232"/>
      <c r="N100" s="188">
        <f>+PEI!J76</f>
        <v>0</v>
      </c>
      <c r="O100" s="178"/>
      <c r="P100" s="178"/>
      <c r="Q100" s="177"/>
      <c r="R100" s="179"/>
      <c r="S100" s="180"/>
      <c r="T100" s="181"/>
      <c r="U100" s="181" t="str">
        <f t="shared" si="288"/>
        <v/>
      </c>
      <c r="V100" s="181"/>
      <c r="W100" s="181"/>
      <c r="X100" s="181"/>
      <c r="Y100" s="181"/>
      <c r="Z100" s="181"/>
      <c r="AA100" s="181"/>
      <c r="AB100" s="181"/>
      <c r="AC100" s="181"/>
      <c r="AD100" s="181"/>
      <c r="AE100" s="181"/>
      <c r="AF100" s="181"/>
      <c r="AG100" s="218"/>
      <c r="AH100" s="218"/>
      <c r="AI100" s="218"/>
      <c r="AJ100" s="218"/>
      <c r="AK100" s="218"/>
      <c r="AL100" s="218"/>
      <c r="AM100" s="218"/>
      <c r="AN100" s="218"/>
      <c r="AO100" s="218"/>
      <c r="AP100" s="175" t="e">
        <f>+PEI!#REF!</f>
        <v>#REF!</v>
      </c>
      <c r="AQ100" s="217"/>
      <c r="AR100" s="175" t="e">
        <f>+PEI!#REF!</f>
        <v>#REF!</v>
      </c>
      <c r="AS100" s="217"/>
      <c r="AT100" s="217"/>
      <c r="AU100" s="175" t="e">
        <f>+PEI!#REF!</f>
        <v>#REF!</v>
      </c>
      <c r="AV100" s="217"/>
      <c r="AW100" s="175" t="e">
        <f>+PEI!#REF!</f>
        <v>#REF!</v>
      </c>
      <c r="AX100" s="217"/>
      <c r="AY100" s="342"/>
      <c r="AZ100" s="182"/>
      <c r="BA100" s="183"/>
      <c r="BB100" s="182"/>
      <c r="BC100" s="183"/>
      <c r="BD100" s="183"/>
      <c r="BE100" s="183"/>
      <c r="BF100" s="182"/>
      <c r="BG100" s="183"/>
      <c r="BH100" s="182"/>
      <c r="BI100" s="183"/>
      <c r="BJ100" s="183"/>
      <c r="BK100" s="184"/>
      <c r="BL100" s="184"/>
      <c r="BM100" s="184"/>
      <c r="BN100" s="184"/>
      <c r="BO100" s="185"/>
      <c r="BP100" s="185"/>
      <c r="BQ100" s="185"/>
      <c r="BR100" s="185"/>
      <c r="BS100" s="175"/>
      <c r="BT100" s="186" t="s">
        <v>290</v>
      </c>
      <c r="BU100" s="187"/>
      <c r="BV100" s="187"/>
      <c r="BW100" s="187"/>
      <c r="BX100" s="187"/>
      <c r="BY100" s="187"/>
      <c r="BZ100" s="187"/>
      <c r="CA100" s="187"/>
      <c r="CB100" s="187"/>
      <c r="CC100" s="187"/>
      <c r="CD100" s="187"/>
      <c r="CF100" s="129"/>
      <c r="CO100" s="124"/>
    </row>
    <row r="101" spans="5:93" ht="60.75" hidden="1" customHeight="1" x14ac:dyDescent="0.2">
      <c r="E101" s="443"/>
      <c r="F101" s="443"/>
      <c r="G101" s="443"/>
      <c r="H101" s="190" t="s">
        <v>312</v>
      </c>
      <c r="I101" s="191" t="e">
        <f>+PEI!#REF!</f>
        <v>#REF!</v>
      </c>
      <c r="J101" s="191"/>
      <c r="K101" s="192" t="s">
        <v>235</v>
      </c>
      <c r="L101" s="233"/>
      <c r="M101" s="234"/>
      <c r="N101" s="188">
        <f>+PEI!J77</f>
        <v>0</v>
      </c>
      <c r="O101" s="178"/>
      <c r="P101" s="178"/>
      <c r="Q101" s="177" t="str">
        <f>IF(OR(O101="",P101=""),"",P101-O101)</f>
        <v/>
      </c>
      <c r="R101" s="179" t="str">
        <f ca="1">IF(OR(O101="",P101=""),"",P101-TODAY())</f>
        <v/>
      </c>
      <c r="S101" s="180"/>
      <c r="T101" s="181" t="str">
        <f>IF(Q101="","",(IF(AND(R101&gt;0,BS101&lt;100%),"Pendiente",IF(AND(R101&gt;0,BS101=100%),"Finalizada",IF(AND(R101&lt;0,BS101=100%),"Finalizada","Pendiente")))))</f>
        <v/>
      </c>
      <c r="U101" s="181" t="str">
        <f t="shared" si="288"/>
        <v/>
      </c>
      <c r="V101" s="181"/>
      <c r="W101" s="181"/>
      <c r="X101" s="181"/>
      <c r="Y101" s="181"/>
      <c r="Z101" s="181"/>
      <c r="AA101" s="181"/>
      <c r="AB101" s="181"/>
      <c r="AC101" s="181"/>
      <c r="AD101" s="181"/>
      <c r="AE101" s="181"/>
      <c r="AF101" s="181"/>
      <c r="AG101" s="218"/>
      <c r="AH101" s="218"/>
      <c r="AI101" s="218"/>
      <c r="AJ101" s="218"/>
      <c r="AK101" s="218"/>
      <c r="AL101" s="218"/>
      <c r="AM101" s="218"/>
      <c r="AN101" s="218"/>
      <c r="AO101" s="218"/>
      <c r="AP101" s="175" t="e">
        <f>+PEI!#REF!</f>
        <v>#REF!</v>
      </c>
      <c r="AQ101" s="217"/>
      <c r="AR101" s="175" t="e">
        <f>+PEI!#REF!</f>
        <v>#REF!</v>
      </c>
      <c r="AS101" s="217"/>
      <c r="AT101" s="217"/>
      <c r="AU101" s="175" t="e">
        <f>+PEI!#REF!</f>
        <v>#REF!</v>
      </c>
      <c r="AV101" s="217"/>
      <c r="AW101" s="175" t="e">
        <f>+PEI!#REF!</f>
        <v>#REF!</v>
      </c>
      <c r="AX101" s="217"/>
      <c r="AY101" s="342"/>
      <c r="AZ101" s="182">
        <v>0</v>
      </c>
      <c r="BA101" s="183" t="e">
        <f>AZ101*I101</f>
        <v>#REF!</v>
      </c>
      <c r="BB101" s="182">
        <v>0</v>
      </c>
      <c r="BC101" s="183" t="e">
        <f>BB101*I101</f>
        <v>#REF!</v>
      </c>
      <c r="BD101" s="183"/>
      <c r="BE101" s="183"/>
      <c r="BF101" s="182"/>
      <c r="BG101" s="183">
        <f>BF101*O101</f>
        <v>0</v>
      </c>
      <c r="BH101" s="182"/>
      <c r="BI101" s="183"/>
      <c r="BJ101" s="183"/>
      <c r="BK101" s="184" t="e">
        <f>AZ101-AP101</f>
        <v>#REF!</v>
      </c>
      <c r="BL101" s="184" t="e">
        <f>BB101-AR101</f>
        <v>#REF!</v>
      </c>
      <c r="BM101" s="184" t="e">
        <f>BF101-AU101</f>
        <v>#REF!</v>
      </c>
      <c r="BN101" s="184" t="e">
        <f>BH101-AW101</f>
        <v>#REF!</v>
      </c>
      <c r="BO101" s="185" t="e">
        <f t="shared" ref="BO101" si="293">SUM(BK101)</f>
        <v>#REF!</v>
      </c>
      <c r="BP101" s="185" t="e">
        <f t="shared" ref="BP101" si="294">SUM(BK101,BL101)</f>
        <v>#REF!</v>
      </c>
      <c r="BQ101" s="185" t="e">
        <f t="shared" ref="BQ101" si="295">SUM(BK101:BM101)</f>
        <v>#REF!</v>
      </c>
      <c r="BR101" s="185" t="e">
        <f t="shared" ref="BR101" si="296">SUM(BK101:BN101)</f>
        <v>#REF!</v>
      </c>
      <c r="BS101" s="175">
        <f>SUM(AZ101,BB101,BF101,BH101)</f>
        <v>0</v>
      </c>
      <c r="BT101" s="186" t="s">
        <v>290</v>
      </c>
      <c r="BU101" s="187"/>
      <c r="BV101" s="187"/>
      <c r="BW101" s="187"/>
      <c r="BX101" s="187"/>
      <c r="BY101" s="187"/>
      <c r="BZ101" s="187"/>
      <c r="CA101" s="187"/>
      <c r="CB101" s="187"/>
      <c r="CC101" s="187"/>
      <c r="CD101" s="187"/>
      <c r="CF101" s="129"/>
      <c r="CO101" s="124"/>
    </row>
    <row r="102" spans="5:93" ht="60.75" hidden="1" customHeight="1" x14ac:dyDescent="0.2">
      <c r="E102" s="443"/>
      <c r="F102" s="443"/>
      <c r="G102" s="443"/>
      <c r="H102" s="190" t="s">
        <v>357</v>
      </c>
      <c r="I102" s="191" t="e">
        <f>+PEI!#REF!</f>
        <v>#REF!</v>
      </c>
      <c r="J102" s="191"/>
      <c r="K102" s="192" t="s">
        <v>235</v>
      </c>
      <c r="L102" s="231"/>
      <c r="M102" s="232"/>
      <c r="N102" s="188" t="e">
        <f>+PEI!#REF!</f>
        <v>#REF!</v>
      </c>
      <c r="O102" s="178"/>
      <c r="P102" s="178"/>
      <c r="Q102" s="177" t="str">
        <f>IF(OR(O102="",P102=""),"",P102-O102)</f>
        <v/>
      </c>
      <c r="R102" s="179" t="str">
        <f ca="1">IF(OR(O102="",P102=""),"",P102-TODAY())</f>
        <v/>
      </c>
      <c r="S102" s="180"/>
      <c r="T102" s="181" t="str">
        <f>IF(Q102="","",(IF(AND(R102&gt;0,BS102&lt;100%),"Pendiente",IF(AND(R102&gt;0,BS102=100%),"Finalizada",IF(AND(R102&lt;0,BS102=100%),"Finalizada","Pendiente")))))</f>
        <v/>
      </c>
      <c r="U102" s="181" t="str">
        <f t="shared" si="267"/>
        <v/>
      </c>
      <c r="V102" s="181"/>
      <c r="W102" s="181"/>
      <c r="X102" s="181"/>
      <c r="Y102" s="181"/>
      <c r="Z102" s="181"/>
      <c r="AA102" s="181"/>
      <c r="AB102" s="181"/>
      <c r="AC102" s="181"/>
      <c r="AD102" s="181"/>
      <c r="AE102" s="181"/>
      <c r="AF102" s="181"/>
      <c r="AG102" s="218"/>
      <c r="AH102" s="218"/>
      <c r="AI102" s="218"/>
      <c r="AJ102" s="218"/>
      <c r="AK102" s="218"/>
      <c r="AL102" s="218"/>
      <c r="AM102" s="218"/>
      <c r="AN102" s="218"/>
      <c r="AO102" s="218"/>
      <c r="AP102" s="175" t="e">
        <f>+PEI!#REF!</f>
        <v>#REF!</v>
      </c>
      <c r="AQ102" s="217"/>
      <c r="AR102" s="175" t="e">
        <f>+PEI!#REF!</f>
        <v>#REF!</v>
      </c>
      <c r="AS102" s="217"/>
      <c r="AT102" s="217"/>
      <c r="AU102" s="175" t="e">
        <f>+PEI!#REF!</f>
        <v>#REF!</v>
      </c>
      <c r="AV102" s="217"/>
      <c r="AW102" s="175" t="e">
        <f>+PEI!#REF!</f>
        <v>#REF!</v>
      </c>
      <c r="AX102" s="217"/>
      <c r="AY102" s="342"/>
      <c r="AZ102" s="182">
        <v>0</v>
      </c>
      <c r="BA102" s="183" t="e">
        <f>AZ102*I102</f>
        <v>#REF!</v>
      </c>
      <c r="BB102" s="182">
        <v>0</v>
      </c>
      <c r="BC102" s="183" t="e">
        <f>BB102*I102</f>
        <v>#REF!</v>
      </c>
      <c r="BD102" s="183"/>
      <c r="BE102" s="183"/>
      <c r="BF102" s="182"/>
      <c r="BG102" s="183">
        <f>BF102*O102</f>
        <v>0</v>
      </c>
      <c r="BH102" s="182"/>
      <c r="BI102" s="183"/>
      <c r="BJ102" s="183"/>
      <c r="BK102" s="184" t="e">
        <f>AZ102-AP102</f>
        <v>#REF!</v>
      </c>
      <c r="BL102" s="184" t="e">
        <f>BB102-AR102</f>
        <v>#REF!</v>
      </c>
      <c r="BM102" s="184" t="e">
        <f>BF102-AU102</f>
        <v>#REF!</v>
      </c>
      <c r="BN102" s="184" t="e">
        <f>BH102-AW102</f>
        <v>#REF!</v>
      </c>
      <c r="BO102" s="185" t="e">
        <f t="shared" si="284"/>
        <v>#REF!</v>
      </c>
      <c r="BP102" s="185" t="e">
        <f t="shared" si="285"/>
        <v>#REF!</v>
      </c>
      <c r="BQ102" s="185" t="e">
        <f t="shared" si="286"/>
        <v>#REF!</v>
      </c>
      <c r="BR102" s="185" t="e">
        <f t="shared" si="287"/>
        <v>#REF!</v>
      </c>
      <c r="BS102" s="175">
        <f>SUM(AZ102,BB102,BF102,BH102)</f>
        <v>0</v>
      </c>
      <c r="BT102" s="186" t="s">
        <v>290</v>
      </c>
      <c r="BU102" s="187"/>
      <c r="BV102" s="187"/>
      <c r="BW102" s="187"/>
      <c r="BX102" s="187"/>
      <c r="BY102" s="187"/>
      <c r="BZ102" s="187"/>
      <c r="CA102" s="187"/>
      <c r="CB102" s="187"/>
      <c r="CC102" s="187"/>
      <c r="CD102" s="187"/>
      <c r="CF102" s="129"/>
      <c r="CO102" s="124"/>
    </row>
    <row r="103" spans="5:93" ht="60.75" hidden="1" customHeight="1" x14ac:dyDescent="0.2">
      <c r="E103" s="443"/>
      <c r="F103" s="443"/>
      <c r="G103" s="443"/>
      <c r="H103" s="190" t="s">
        <v>358</v>
      </c>
      <c r="I103" s="191" t="e">
        <f>+PEI!#REF!</f>
        <v>#REF!</v>
      </c>
      <c r="J103" s="191"/>
      <c r="K103" s="192" t="s">
        <v>235</v>
      </c>
      <c r="L103" s="231"/>
      <c r="M103" s="232"/>
      <c r="N103" s="188" t="e">
        <f>+PEI!#REF!</f>
        <v>#REF!</v>
      </c>
      <c r="O103" s="178"/>
      <c r="P103" s="178"/>
      <c r="Q103" s="177"/>
      <c r="R103" s="179"/>
      <c r="S103" s="180"/>
      <c r="T103" s="181"/>
      <c r="U103" s="181" t="str">
        <f t="shared" si="267"/>
        <v/>
      </c>
      <c r="V103" s="181"/>
      <c r="W103" s="181"/>
      <c r="X103" s="181"/>
      <c r="Y103" s="181"/>
      <c r="Z103" s="181"/>
      <c r="AA103" s="181"/>
      <c r="AB103" s="181"/>
      <c r="AC103" s="181"/>
      <c r="AD103" s="181"/>
      <c r="AE103" s="181"/>
      <c r="AF103" s="181"/>
      <c r="AG103" s="218"/>
      <c r="AH103" s="218"/>
      <c r="AI103" s="218"/>
      <c r="AJ103" s="218"/>
      <c r="AK103" s="218"/>
      <c r="AL103" s="218"/>
      <c r="AM103" s="218"/>
      <c r="AN103" s="218"/>
      <c r="AO103" s="218"/>
      <c r="AP103" s="175" t="e">
        <f>+PEI!#REF!</f>
        <v>#REF!</v>
      </c>
      <c r="AQ103" s="217"/>
      <c r="AR103" s="175" t="e">
        <f>+PEI!#REF!</f>
        <v>#REF!</v>
      </c>
      <c r="AS103" s="217"/>
      <c r="AT103" s="217"/>
      <c r="AU103" s="175" t="e">
        <f>+PEI!#REF!</f>
        <v>#REF!</v>
      </c>
      <c r="AV103" s="217"/>
      <c r="AW103" s="175" t="e">
        <f>+PEI!#REF!</f>
        <v>#REF!</v>
      </c>
      <c r="AX103" s="217"/>
      <c r="AY103" s="342"/>
      <c r="AZ103" s="182"/>
      <c r="BA103" s="183"/>
      <c r="BB103" s="182"/>
      <c r="BC103" s="183"/>
      <c r="BD103" s="183"/>
      <c r="BE103" s="183"/>
      <c r="BF103" s="182"/>
      <c r="BG103" s="183"/>
      <c r="BH103" s="182"/>
      <c r="BI103" s="183"/>
      <c r="BJ103" s="183"/>
      <c r="BK103" s="184"/>
      <c r="BL103" s="184"/>
      <c r="BM103" s="184"/>
      <c r="BN103" s="184"/>
      <c r="BO103" s="185"/>
      <c r="BP103" s="185"/>
      <c r="BQ103" s="185"/>
      <c r="BR103" s="185"/>
      <c r="BS103" s="175"/>
      <c r="BT103" s="186" t="s">
        <v>290</v>
      </c>
      <c r="BU103" s="187"/>
      <c r="BV103" s="187"/>
      <c r="BW103" s="187"/>
      <c r="BX103" s="187"/>
      <c r="BY103" s="187"/>
      <c r="BZ103" s="187"/>
      <c r="CA103" s="187"/>
      <c r="CB103" s="187"/>
      <c r="CC103" s="187"/>
      <c r="CD103" s="187"/>
      <c r="CF103" s="129"/>
      <c r="CO103" s="124"/>
    </row>
    <row r="104" spans="5:93" ht="60.75" hidden="1" customHeight="1" x14ac:dyDescent="0.2">
      <c r="E104" s="444"/>
      <c r="F104" s="444"/>
      <c r="G104" s="444"/>
      <c r="H104" s="190" t="s">
        <v>359</v>
      </c>
      <c r="I104" s="191" t="e">
        <f>+PEI!#REF!</f>
        <v>#REF!</v>
      </c>
      <c r="J104" s="191"/>
      <c r="K104" s="192" t="s">
        <v>235</v>
      </c>
      <c r="L104" s="233"/>
      <c r="M104" s="234"/>
      <c r="N104" s="188" t="e">
        <f>+PEI!#REF!</f>
        <v>#REF!</v>
      </c>
      <c r="O104" s="178"/>
      <c r="P104" s="178"/>
      <c r="Q104" s="177" t="str">
        <f>IF(OR(O104="",P104=""),"",P104-O104)</f>
        <v/>
      </c>
      <c r="R104" s="179" t="str">
        <f ca="1">IF(OR(O104="",P104=""),"",P104-TODAY())</f>
        <v/>
      </c>
      <c r="S104" s="180"/>
      <c r="T104" s="181" t="str">
        <f>IF(Q104="","",(IF(AND(R104&gt;0,BS104&lt;100%),"Pendiente",IF(AND(R104&gt;0,BS104=100%),"Finalizada",IF(AND(R104&lt;0,BS104=100%),"Finalizada","Pendiente")))))</f>
        <v/>
      </c>
      <c r="U104" s="181" t="str">
        <f t="shared" si="267"/>
        <v/>
      </c>
      <c r="V104" s="181"/>
      <c r="W104" s="181"/>
      <c r="X104" s="181"/>
      <c r="Y104" s="181"/>
      <c r="Z104" s="181"/>
      <c r="AA104" s="181"/>
      <c r="AB104" s="181"/>
      <c r="AC104" s="181"/>
      <c r="AD104" s="181"/>
      <c r="AE104" s="181"/>
      <c r="AF104" s="181"/>
      <c r="AG104" s="218"/>
      <c r="AH104" s="218"/>
      <c r="AI104" s="218"/>
      <c r="AJ104" s="218"/>
      <c r="AK104" s="218"/>
      <c r="AL104" s="218"/>
      <c r="AM104" s="218"/>
      <c r="AN104" s="218"/>
      <c r="AO104" s="218"/>
      <c r="AP104" s="175" t="e">
        <f>+PEI!#REF!</f>
        <v>#REF!</v>
      </c>
      <c r="AQ104" s="217"/>
      <c r="AR104" s="175" t="e">
        <f>+PEI!#REF!</f>
        <v>#REF!</v>
      </c>
      <c r="AS104" s="217"/>
      <c r="AT104" s="217"/>
      <c r="AU104" s="175" t="e">
        <f>+PEI!#REF!</f>
        <v>#REF!</v>
      </c>
      <c r="AV104" s="217"/>
      <c r="AW104" s="175" t="e">
        <f>+PEI!#REF!</f>
        <v>#REF!</v>
      </c>
      <c r="AX104" s="217"/>
      <c r="AY104" s="342"/>
      <c r="AZ104" s="182">
        <v>0</v>
      </c>
      <c r="BA104" s="183" t="e">
        <f>AZ104*I104</f>
        <v>#REF!</v>
      </c>
      <c r="BB104" s="182">
        <v>0</v>
      </c>
      <c r="BC104" s="183" t="e">
        <f>BB104*I104</f>
        <v>#REF!</v>
      </c>
      <c r="BD104" s="183"/>
      <c r="BE104" s="183"/>
      <c r="BF104" s="182"/>
      <c r="BG104" s="183">
        <f>BF104*O104</f>
        <v>0</v>
      </c>
      <c r="BH104" s="182"/>
      <c r="BI104" s="183"/>
      <c r="BJ104" s="183"/>
      <c r="BK104" s="184" t="e">
        <f>AZ104-AP104</f>
        <v>#REF!</v>
      </c>
      <c r="BL104" s="184" t="e">
        <f>BB104-AR104</f>
        <v>#REF!</v>
      </c>
      <c r="BM104" s="184" t="e">
        <f>BF104-AU104</f>
        <v>#REF!</v>
      </c>
      <c r="BN104" s="184" t="e">
        <f>BH104-AW104</f>
        <v>#REF!</v>
      </c>
      <c r="BO104" s="185" t="e">
        <f t="shared" ref="BO104:BO108" si="297">SUM(BK104)</f>
        <v>#REF!</v>
      </c>
      <c r="BP104" s="185" t="e">
        <f t="shared" ref="BP104:BP108" si="298">SUM(BK104,BL104)</f>
        <v>#REF!</v>
      </c>
      <c r="BQ104" s="185" t="e">
        <f t="shared" ref="BQ104:BQ108" si="299">SUM(BK104:BM104)</f>
        <v>#REF!</v>
      </c>
      <c r="BR104" s="185" t="e">
        <f t="shared" ref="BR104:BR108" si="300">SUM(BK104:BN104)</f>
        <v>#REF!</v>
      </c>
      <c r="BS104" s="175">
        <f>SUM(AZ104,BB104,BF104,BH104)</f>
        <v>0</v>
      </c>
      <c r="BT104" s="186" t="s">
        <v>290</v>
      </c>
      <c r="BU104" s="187"/>
      <c r="BV104" s="187"/>
      <c r="BW104" s="187"/>
      <c r="BX104" s="187"/>
      <c r="BY104" s="187"/>
      <c r="BZ104" s="187"/>
      <c r="CA104" s="187"/>
      <c r="CB104" s="187"/>
      <c r="CC104" s="187"/>
      <c r="CD104" s="187"/>
      <c r="CF104" s="129"/>
      <c r="CO104" s="124"/>
    </row>
    <row r="105" spans="5:93" ht="41.25" hidden="1" customHeight="1" x14ac:dyDescent="0.2">
      <c r="E105" s="206" t="str">
        <f>+E64</f>
        <v xml:space="preserve">3. CLIENTES (COMPRADORES-CONCESIONARIOS) </v>
      </c>
      <c r="F105" s="207"/>
      <c r="G105" s="208"/>
      <c r="H105" s="208"/>
      <c r="I105" s="209"/>
      <c r="J105" s="209"/>
      <c r="K105" s="209"/>
      <c r="L105" s="209"/>
      <c r="M105" s="208"/>
      <c r="N105" s="208"/>
      <c r="O105" s="208"/>
      <c r="P105" s="208"/>
      <c r="Q105" s="208"/>
      <c r="R105" s="208"/>
      <c r="S105" s="208"/>
      <c r="T105" s="208" t="s">
        <v>138</v>
      </c>
      <c r="U105" s="208"/>
      <c r="V105" s="208"/>
      <c r="W105" s="208"/>
      <c r="X105" s="208"/>
      <c r="Y105" s="208"/>
      <c r="Z105" s="208"/>
      <c r="AA105" s="208"/>
      <c r="AB105" s="208"/>
      <c r="AC105" s="208"/>
      <c r="AD105" s="208"/>
      <c r="AE105" s="208"/>
      <c r="AF105" s="208"/>
      <c r="AG105" s="218"/>
      <c r="AH105" s="218"/>
      <c r="AI105" s="218"/>
      <c r="AJ105" s="218"/>
      <c r="AK105" s="218"/>
      <c r="AL105" s="218"/>
      <c r="AM105" s="218"/>
      <c r="AN105" s="218"/>
      <c r="AO105" s="218"/>
      <c r="AP105" s="175">
        <f>AVERAGE(AQ109)</f>
        <v>0</v>
      </c>
      <c r="AQ105" s="217"/>
      <c r="AR105" s="175">
        <f>AVERAGE(AS109)</f>
        <v>0</v>
      </c>
      <c r="AS105" s="217"/>
      <c r="AT105" s="217"/>
      <c r="AU105" s="175">
        <f>AVERAGE(AV109)</f>
        <v>0.5</v>
      </c>
      <c r="AV105" s="217"/>
      <c r="AW105" s="175">
        <f>AVERAGE(AX109)</f>
        <v>0.5</v>
      </c>
      <c r="AX105" s="217"/>
      <c r="AY105" s="342"/>
      <c r="AZ105" s="182">
        <f>AVERAGE(BA109)</f>
        <v>0</v>
      </c>
      <c r="BA105" s="183"/>
      <c r="BB105" s="182">
        <f>AVERAGE(BC109)</f>
        <v>1</v>
      </c>
      <c r="BC105" s="183"/>
      <c r="BD105" s="183"/>
      <c r="BE105" s="183"/>
      <c r="BF105" s="182">
        <f>AVERAGE(BG109)</f>
        <v>0</v>
      </c>
      <c r="BG105" s="183"/>
      <c r="BH105" s="182">
        <f>AVERAGE(BI109)</f>
        <v>0</v>
      </c>
      <c r="BI105" s="183"/>
      <c r="BJ105" s="183"/>
      <c r="BK105" s="212">
        <f>AZ105-AP105</f>
        <v>0</v>
      </c>
      <c r="BL105" s="212">
        <f>BB105-AR105</f>
        <v>1</v>
      </c>
      <c r="BM105" s="212">
        <f>BF105-AU105</f>
        <v>-0.5</v>
      </c>
      <c r="BN105" s="212">
        <f>BH105-AW105</f>
        <v>-0.5</v>
      </c>
      <c r="BO105" s="212">
        <f t="shared" si="297"/>
        <v>0</v>
      </c>
      <c r="BP105" s="212">
        <f t="shared" si="298"/>
        <v>1</v>
      </c>
      <c r="BQ105" s="212">
        <f t="shared" si="299"/>
        <v>0.5</v>
      </c>
      <c r="BR105" s="212">
        <f t="shared" si="300"/>
        <v>0</v>
      </c>
      <c r="BS105" s="213"/>
      <c r="BT105" s="214"/>
      <c r="BU105" s="215"/>
      <c r="BV105" s="215"/>
      <c r="BW105" s="215"/>
      <c r="BX105" s="215"/>
      <c r="BY105" s="215"/>
      <c r="BZ105" s="215"/>
      <c r="CA105" s="215"/>
      <c r="CB105" s="215"/>
      <c r="CC105" s="215"/>
      <c r="CD105" s="215"/>
      <c r="CG105" s="124"/>
      <c r="CH105" s="124"/>
      <c r="CI105" s="124"/>
      <c r="CJ105" s="124"/>
      <c r="CK105" s="124"/>
      <c r="CL105" s="124"/>
      <c r="CM105" s="124"/>
      <c r="CN105" s="124"/>
      <c r="CO105" s="124"/>
    </row>
    <row r="106" spans="5:93" ht="60.75" customHeight="1" x14ac:dyDescent="0.2">
      <c r="E106" s="442" t="str">
        <f>+PEI!B80</f>
        <v>3.2</v>
      </c>
      <c r="F106" s="442" t="str">
        <f>+PEI!C80</f>
        <v>Ser percibido por los clientes como el Centro Comercial  (DLCG) que vende productos de calidad, que superan sus expectativas, con los mejores precios del país. 0% -IVA.</v>
      </c>
      <c r="G106" s="442" t="str">
        <f>+PEI!D80</f>
        <v>Implementar  estrategias de Mercadeo,  mejorar la oferta de productos, valorizar el concepto de 0% IVA. Que sean percibidos por sus clientes.</v>
      </c>
      <c r="H106" s="174" t="s">
        <v>576</v>
      </c>
      <c r="I106" s="175">
        <v>1</v>
      </c>
      <c r="J106" s="175" t="s">
        <v>204</v>
      </c>
      <c r="K106" s="175" t="s">
        <v>282</v>
      </c>
      <c r="L106" s="175" t="s">
        <v>282</v>
      </c>
      <c r="M106" s="175" t="s">
        <v>293</v>
      </c>
      <c r="N106" s="216" t="str">
        <f>+PEI!J80</f>
        <v>100%</v>
      </c>
      <c r="O106" s="178">
        <v>45474</v>
      </c>
      <c r="P106" s="178">
        <v>45657</v>
      </c>
      <c r="Q106" s="177">
        <f t="shared" ref="Q106:Q108" si="301">IF(OR(O106="",P106=""),"",P106-O106)</f>
        <v>183</v>
      </c>
      <c r="R106" s="179">
        <f t="shared" ref="R106:R108" ca="1" si="302">IF(OR(O106="",P106=""),"",P106-TODAY())</f>
        <v>-29</v>
      </c>
      <c r="S106" s="180"/>
      <c r="T106" s="181" t="str">
        <f ca="1">IF(Q106="","",(IF(AND(R106&gt;0,BS106&lt;100%),"Pendiente",IF(AND(R106&gt;0,BS106=100%),"Finalizada",IF(AND(R106&lt;0,BS106=100%),"Finalizada","Pendiente")))))</f>
        <v>Finalizada</v>
      </c>
      <c r="U106" s="181" t="str">
        <f ca="1">IF((OR(O106="",P106="")),"",IF(T106="Finalizada","Finalizada",(P106-$B$2)))</f>
        <v>Finalizada</v>
      </c>
      <c r="V106" s="181"/>
      <c r="W106" s="181"/>
      <c r="X106" s="181"/>
      <c r="Y106" s="219">
        <f t="shared" ref="Y106" si="303">SUM(Z106:AB106)</f>
        <v>0</v>
      </c>
      <c r="Z106" s="219"/>
      <c r="AA106" s="219"/>
      <c r="AB106" s="219"/>
      <c r="AC106" s="219"/>
      <c r="AD106" s="219"/>
      <c r="AE106" s="219"/>
      <c r="AF106" s="219"/>
      <c r="AG106" s="290"/>
      <c r="AH106" s="287" t="e">
        <f t="shared" ref="AH106" si="304">+Y106/AG106</f>
        <v>#DIV/0!</v>
      </c>
      <c r="AI106" s="287"/>
      <c r="AJ106" s="287" t="e">
        <f t="shared" ref="AJ106" si="305">+AA106/AI106</f>
        <v>#DIV/0!</v>
      </c>
      <c r="AK106" s="287"/>
      <c r="AL106" s="287" t="e">
        <f t="shared" ref="AL106" si="306">+AG106/AK106</f>
        <v>#DIV/0!</v>
      </c>
      <c r="AM106" s="287"/>
      <c r="AN106" s="287" t="e">
        <f t="shared" ref="AN106" si="307">+AI106/AM106</f>
        <v>#DIV/0!</v>
      </c>
      <c r="AO106" s="287"/>
      <c r="AP106" s="175">
        <v>0</v>
      </c>
      <c r="AQ106" s="217">
        <f>AP106*I106</f>
        <v>0</v>
      </c>
      <c r="AR106" s="175">
        <v>0</v>
      </c>
      <c r="AS106" s="217">
        <f>AR106*I106</f>
        <v>0</v>
      </c>
      <c r="AT106" s="217"/>
      <c r="AU106" s="175">
        <v>0.5</v>
      </c>
      <c r="AV106" s="217">
        <f>AU106*I106</f>
        <v>0.5</v>
      </c>
      <c r="AW106" s="175">
        <v>0.5</v>
      </c>
      <c r="AX106" s="217">
        <f>AW106*I106</f>
        <v>0.5</v>
      </c>
      <c r="AY106" s="342">
        <f t="shared" ref="AY106" si="308">SUM(AP106,AR106,AU106,AW106)</f>
        <v>1</v>
      </c>
      <c r="AZ106" s="182">
        <v>0</v>
      </c>
      <c r="BA106" s="183">
        <f>AZ106*I106</f>
        <v>0</v>
      </c>
      <c r="BB106" s="182">
        <v>1</v>
      </c>
      <c r="BC106" s="183">
        <f>BB106*I106</f>
        <v>1</v>
      </c>
      <c r="BD106" s="183"/>
      <c r="BE106" s="183"/>
      <c r="BF106" s="182">
        <v>0</v>
      </c>
      <c r="BG106" s="183">
        <f t="shared" ref="BG106" si="309">BF106*I106</f>
        <v>0</v>
      </c>
      <c r="BH106" s="182"/>
      <c r="BI106" s="183">
        <f>BH106*I106</f>
        <v>0</v>
      </c>
      <c r="BJ106" s="183"/>
      <c r="BK106" s="184">
        <f>AZ106-AP106</f>
        <v>0</v>
      </c>
      <c r="BL106" s="184">
        <f>BB106-AR106</f>
        <v>1</v>
      </c>
      <c r="BM106" s="184">
        <f>BF106-AU106</f>
        <v>-0.5</v>
      </c>
      <c r="BN106" s="184">
        <f>BH106-AW106</f>
        <v>-0.5</v>
      </c>
      <c r="BO106" s="185">
        <f t="shared" si="297"/>
        <v>0</v>
      </c>
      <c r="BP106" s="185">
        <f t="shared" si="298"/>
        <v>1</v>
      </c>
      <c r="BQ106" s="185">
        <f t="shared" si="299"/>
        <v>0.5</v>
      </c>
      <c r="BR106" s="185">
        <f t="shared" si="300"/>
        <v>0</v>
      </c>
      <c r="BS106" s="175">
        <f>SUM(AZ106,BB106,BF106,BH106)</f>
        <v>1</v>
      </c>
      <c r="BT106" s="186" t="s">
        <v>290</v>
      </c>
      <c r="BU106" s="187" t="s">
        <v>686</v>
      </c>
      <c r="BV106" s="187"/>
      <c r="BW106" s="187" t="s">
        <v>795</v>
      </c>
      <c r="BX106" s="187"/>
      <c r="BY106" s="187" t="s">
        <v>861</v>
      </c>
      <c r="BZ106" s="187" t="s">
        <v>901</v>
      </c>
      <c r="CA106" s="187"/>
      <c r="CB106" s="187" t="s">
        <v>795</v>
      </c>
      <c r="CC106" s="187"/>
      <c r="CD106" s="187" t="s">
        <v>861</v>
      </c>
      <c r="CF106" s="129"/>
      <c r="CO106" s="124"/>
    </row>
    <row r="107" spans="5:93" ht="60.75" hidden="1" customHeight="1" x14ac:dyDescent="0.2">
      <c r="E107" s="443"/>
      <c r="F107" s="443"/>
      <c r="G107" s="443"/>
      <c r="H107" s="174">
        <f>+PEI!F83</f>
        <v>0</v>
      </c>
      <c r="I107" s="175"/>
      <c r="J107" s="175">
        <v>0</v>
      </c>
      <c r="K107" s="175"/>
      <c r="L107" s="175"/>
      <c r="M107" s="175">
        <f>+PEI!I83</f>
        <v>0</v>
      </c>
      <c r="N107" s="216">
        <f>+PEI!J83</f>
        <v>0</v>
      </c>
      <c r="O107" s="178"/>
      <c r="P107" s="178"/>
      <c r="Q107" s="177" t="str">
        <f t="shared" si="301"/>
        <v/>
      </c>
      <c r="R107" s="179" t="str">
        <f t="shared" ca="1" si="302"/>
        <v/>
      </c>
      <c r="S107" s="180"/>
      <c r="T107" s="181" t="str">
        <f>IF(Q107="","",(IF(AND(R107&gt;0,BS107&lt;100%),"Pendiente",IF(AND(R107&gt;0,BS107=100%),"Finalizada",IF(AND(R107&lt;0,BS107=100%),"Finalizada","Pendiente")))))</f>
        <v/>
      </c>
      <c r="U107" s="181" t="str">
        <f t="shared" ref="U107:U108" si="310">IF((OR(O107="",P107="")),"",IF(T107="Finalizada","Finalizada",(P107-$B$2)))</f>
        <v/>
      </c>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75">
        <f>+PEI!K83</f>
        <v>0</v>
      </c>
      <c r="AQ107" s="175">
        <f>AP107*I107</f>
        <v>0</v>
      </c>
      <c r="AR107" s="175">
        <f>+PEI!L83</f>
        <v>0</v>
      </c>
      <c r="AS107" s="175">
        <f>AR107*I107</f>
        <v>0</v>
      </c>
      <c r="AT107" s="175"/>
      <c r="AU107" s="175">
        <f>+PEI!M83</f>
        <v>0</v>
      </c>
      <c r="AV107" s="175">
        <f>AU107*I107</f>
        <v>0</v>
      </c>
      <c r="AW107" s="175">
        <f>+PEI!N83</f>
        <v>0</v>
      </c>
      <c r="AX107" s="175">
        <f>AW107*I107</f>
        <v>0</v>
      </c>
      <c r="AY107" s="342"/>
      <c r="AZ107" s="182"/>
      <c r="BA107" s="183">
        <f>AZ107*I107</f>
        <v>0</v>
      </c>
      <c r="BB107" s="182"/>
      <c r="BC107" s="183">
        <f>BB107*I107</f>
        <v>0</v>
      </c>
      <c r="BD107" s="183"/>
      <c r="BE107" s="183"/>
      <c r="BF107" s="182"/>
      <c r="BG107" s="183">
        <f>BF107*I107</f>
        <v>0</v>
      </c>
      <c r="BH107" s="182"/>
      <c r="BI107" s="183">
        <f>BH107*I107</f>
        <v>0</v>
      </c>
      <c r="BJ107" s="183"/>
      <c r="BK107" s="184">
        <f>AZ107-AP107</f>
        <v>0</v>
      </c>
      <c r="BL107" s="184">
        <f>BB107-AR107</f>
        <v>0</v>
      </c>
      <c r="BM107" s="184">
        <f>BF107-AU107</f>
        <v>0</v>
      </c>
      <c r="BN107" s="184">
        <f>BH107-AW107</f>
        <v>0</v>
      </c>
      <c r="BO107" s="185">
        <f t="shared" si="297"/>
        <v>0</v>
      </c>
      <c r="BP107" s="185">
        <f t="shared" si="298"/>
        <v>0</v>
      </c>
      <c r="BQ107" s="185">
        <f t="shared" si="299"/>
        <v>0</v>
      </c>
      <c r="BR107" s="185">
        <f t="shared" si="300"/>
        <v>0</v>
      </c>
      <c r="BS107" s="175">
        <f>SUM(AZ107,BB107,BF107,BH107)</f>
        <v>0</v>
      </c>
      <c r="BT107" s="186"/>
      <c r="BU107" s="187"/>
      <c r="BV107" s="187"/>
      <c r="BW107" s="187"/>
      <c r="BX107" s="187"/>
      <c r="BY107" s="187"/>
      <c r="BZ107" s="187"/>
      <c r="CA107" s="187"/>
      <c r="CB107" s="187"/>
      <c r="CC107" s="187"/>
      <c r="CD107" s="187"/>
      <c r="CF107" s="129"/>
      <c r="CO107" s="124"/>
    </row>
    <row r="108" spans="5:93" ht="153.75" hidden="1" customHeight="1" x14ac:dyDescent="0.2">
      <c r="E108" s="443"/>
      <c r="F108" s="443"/>
      <c r="G108" s="443"/>
      <c r="H108" s="174">
        <f>+PEI!F84</f>
        <v>0</v>
      </c>
      <c r="I108" s="175"/>
      <c r="J108" s="175">
        <v>0</v>
      </c>
      <c r="K108" s="175"/>
      <c r="L108" s="175"/>
      <c r="M108" s="175">
        <f>+PEI!I84</f>
        <v>0</v>
      </c>
      <c r="N108" s="216">
        <f>+PEI!J84</f>
        <v>0</v>
      </c>
      <c r="O108" s="178"/>
      <c r="P108" s="178"/>
      <c r="Q108" s="177" t="str">
        <f t="shared" si="301"/>
        <v/>
      </c>
      <c r="R108" s="179" t="str">
        <f t="shared" ca="1" si="302"/>
        <v/>
      </c>
      <c r="S108" s="180"/>
      <c r="T108" s="181" t="str">
        <f>IF(Q108="","",(IF(AND(R108&gt;0,BS108&lt;100%),"Pendiente",IF(AND(R108&gt;0,BS108=100%),"Finalizada",IF(AND(R108&lt;0,BS108=100%),"Finalizada","Pendiente")))))</f>
        <v/>
      </c>
      <c r="U108" s="181" t="str">
        <f t="shared" si="310"/>
        <v/>
      </c>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75">
        <f>+PEI!K84</f>
        <v>0</v>
      </c>
      <c r="AQ108" s="175">
        <f>AP108*I108</f>
        <v>0</v>
      </c>
      <c r="AR108" s="175">
        <f>+PEI!L84</f>
        <v>0</v>
      </c>
      <c r="AS108" s="175">
        <f>AR108*I108</f>
        <v>0</v>
      </c>
      <c r="AT108" s="175"/>
      <c r="AU108" s="175">
        <f>+PEI!M84</f>
        <v>0</v>
      </c>
      <c r="AV108" s="175">
        <f>AU108*I108</f>
        <v>0</v>
      </c>
      <c r="AW108" s="175">
        <f>+PEI!N84</f>
        <v>0</v>
      </c>
      <c r="AX108" s="175">
        <f>AW108*I108</f>
        <v>0</v>
      </c>
      <c r="AY108" s="342"/>
      <c r="AZ108" s="182"/>
      <c r="BA108" s="183">
        <f>AZ108*I108</f>
        <v>0</v>
      </c>
      <c r="BB108" s="182"/>
      <c r="BC108" s="183">
        <f>BB108*I108</f>
        <v>0</v>
      </c>
      <c r="BD108" s="183"/>
      <c r="BE108" s="183"/>
      <c r="BF108" s="182"/>
      <c r="BG108" s="183">
        <f>BF108*I108</f>
        <v>0</v>
      </c>
      <c r="BH108" s="182"/>
      <c r="BI108" s="183">
        <f>BH108*I108</f>
        <v>0</v>
      </c>
      <c r="BJ108" s="183"/>
      <c r="BK108" s="184">
        <f>AZ108-AP108</f>
        <v>0</v>
      </c>
      <c r="BL108" s="184">
        <f>BB108-AR108</f>
        <v>0</v>
      </c>
      <c r="BM108" s="184">
        <f>BF108-AU108</f>
        <v>0</v>
      </c>
      <c r="BN108" s="184">
        <f>BH108-AW108</f>
        <v>0</v>
      </c>
      <c r="BO108" s="185">
        <f t="shared" si="297"/>
        <v>0</v>
      </c>
      <c r="BP108" s="185">
        <f t="shared" si="298"/>
        <v>0</v>
      </c>
      <c r="BQ108" s="185">
        <f t="shared" si="299"/>
        <v>0</v>
      </c>
      <c r="BR108" s="185">
        <f t="shared" si="300"/>
        <v>0</v>
      </c>
      <c r="BS108" s="175">
        <f>SUM(AZ108,BB108,BF108,BH108)</f>
        <v>0</v>
      </c>
      <c r="BT108" s="186"/>
      <c r="BU108" s="187"/>
      <c r="BV108" s="187"/>
      <c r="BW108" s="187"/>
      <c r="BX108" s="187"/>
      <c r="BY108" s="187"/>
      <c r="BZ108" s="187"/>
      <c r="CA108" s="187"/>
      <c r="CB108" s="187"/>
      <c r="CC108" s="187"/>
      <c r="CD108" s="187"/>
      <c r="CF108" s="129"/>
      <c r="CO108" s="124"/>
    </row>
    <row r="109" spans="5:93" ht="68.25" customHeight="1" x14ac:dyDescent="0.2">
      <c r="E109" s="443"/>
      <c r="F109" s="443"/>
      <c r="G109" s="168"/>
      <c r="H109" s="168"/>
      <c r="I109" s="169">
        <f>SUM(I106:I108)</f>
        <v>1</v>
      </c>
      <c r="J109" s="169"/>
      <c r="K109" s="169"/>
      <c r="L109" s="169"/>
      <c r="M109" s="168"/>
      <c r="N109" s="168"/>
      <c r="O109" s="168"/>
      <c r="P109" s="168"/>
      <c r="Q109" s="168"/>
      <c r="R109" s="168"/>
      <c r="S109" s="168"/>
      <c r="T109" s="168"/>
      <c r="U109" s="168" t="s">
        <v>139</v>
      </c>
      <c r="V109" s="168"/>
      <c r="W109" s="168"/>
      <c r="X109" s="168"/>
      <c r="Y109" s="238">
        <f>SUM(Y106:Y108)</f>
        <v>0</v>
      </c>
      <c r="Z109" s="238">
        <f>SUM(Z85)</f>
        <v>211106102</v>
      </c>
      <c r="AA109" s="238">
        <f>SUM(AA106)</f>
        <v>0</v>
      </c>
      <c r="AB109" s="238"/>
      <c r="AC109" s="238"/>
      <c r="AD109" s="238"/>
      <c r="AE109" s="238"/>
      <c r="AF109" s="238"/>
      <c r="AG109" s="291">
        <f>SUM(AG106)</f>
        <v>0</v>
      </c>
      <c r="AH109" s="168"/>
      <c r="AI109" s="291">
        <f>SUM(AI106)</f>
        <v>0</v>
      </c>
      <c r="AJ109" s="168"/>
      <c r="AK109" s="168"/>
      <c r="AL109" s="168"/>
      <c r="AM109" s="168"/>
      <c r="AN109" s="168"/>
      <c r="AO109" s="291">
        <f>SUM(AG109,AI109,AK109,AM109)</f>
        <v>0</v>
      </c>
      <c r="AP109" s="168"/>
      <c r="AQ109" s="170">
        <f>SUM(AQ106:AQ108)/$I109</f>
        <v>0</v>
      </c>
      <c r="AR109" s="170"/>
      <c r="AS109" s="170">
        <f>SUM(AS106:AS108)/$I109</f>
        <v>0</v>
      </c>
      <c r="AT109" s="297">
        <f>+AS109+AQ109/I109</f>
        <v>0</v>
      </c>
      <c r="AU109" s="170"/>
      <c r="AV109" s="170">
        <f>SUM(AV106:AV108)/$I109</f>
        <v>0.5</v>
      </c>
      <c r="AW109" s="170"/>
      <c r="AX109" s="170">
        <f>SUM(AX106:AX108)/$I109</f>
        <v>0.5</v>
      </c>
      <c r="AY109" s="345">
        <f>+AX109+AV109/I109</f>
        <v>1</v>
      </c>
      <c r="AZ109" s="168"/>
      <c r="BA109" s="171">
        <f>SUM(BA106:BA108)/$I109</f>
        <v>0</v>
      </c>
      <c r="BB109" s="168"/>
      <c r="BC109" s="169">
        <f>SUM(BC106:BC108)/$I109</f>
        <v>1</v>
      </c>
      <c r="BD109" s="171"/>
      <c r="BE109" s="298">
        <f>+BA109+BC109/I109</f>
        <v>1</v>
      </c>
      <c r="BF109" s="168"/>
      <c r="BG109" s="169">
        <f>SUM(BG106:BG108)/$I109</f>
        <v>0</v>
      </c>
      <c r="BH109" s="168"/>
      <c r="BI109" s="169">
        <f>SUM(BI106:BI108)/$I109</f>
        <v>0</v>
      </c>
      <c r="BJ109" s="340">
        <f>+BG109+BI109/I109</f>
        <v>0</v>
      </c>
      <c r="BK109" s="168"/>
      <c r="BL109" s="172">
        <f>BA109-AQ109</f>
        <v>0</v>
      </c>
      <c r="BM109" s="172">
        <f>BC109-AS109</f>
        <v>1</v>
      </c>
      <c r="BN109" s="172">
        <f>BG109-AV109</f>
        <v>-0.5</v>
      </c>
      <c r="BO109" s="172">
        <f>BI109-AX109</f>
        <v>-0.5</v>
      </c>
      <c r="BP109" s="172">
        <f>SUM(BL109)</f>
        <v>0</v>
      </c>
      <c r="BQ109" s="172">
        <f>SUM(BL109,BM109)</f>
        <v>1</v>
      </c>
      <c r="BR109" s="172">
        <f>SUM(BL109:BN109)</f>
        <v>0.5</v>
      </c>
      <c r="BS109" s="172">
        <f>AVERAGE(BS106)</f>
        <v>1</v>
      </c>
      <c r="BT109" s="168"/>
      <c r="BU109" s="168"/>
      <c r="BV109" s="168"/>
      <c r="BW109" s="168"/>
      <c r="BX109" s="168"/>
      <c r="BY109" s="168"/>
      <c r="BZ109" s="168"/>
      <c r="CA109" s="168"/>
      <c r="CB109" s="168"/>
      <c r="CC109" s="168"/>
      <c r="CD109" s="168"/>
    </row>
    <row r="110" spans="5:93" ht="60.75" hidden="1" customHeight="1" x14ac:dyDescent="0.2">
      <c r="E110" s="443"/>
      <c r="F110" s="443"/>
      <c r="G110" s="168" t="s">
        <v>28</v>
      </c>
      <c r="H110" s="168"/>
      <c r="I110" s="169"/>
      <c r="J110" s="169"/>
      <c r="K110" s="169"/>
      <c r="L110" s="169"/>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346"/>
      <c r="AZ110" s="168"/>
      <c r="BA110" s="168"/>
      <c r="BB110" s="168"/>
      <c r="BC110" s="168"/>
      <c r="BD110" s="168"/>
      <c r="BE110" s="168"/>
      <c r="BF110" s="168"/>
      <c r="BG110" s="168"/>
      <c r="BH110" s="168"/>
      <c r="BI110" s="168"/>
      <c r="BJ110" s="168"/>
      <c r="BK110" s="168"/>
      <c r="BL110" s="172"/>
      <c r="BM110" s="172"/>
      <c r="BN110" s="172"/>
      <c r="BO110" s="172"/>
      <c r="BP110" s="172"/>
      <c r="BQ110" s="172"/>
      <c r="BR110" s="172"/>
      <c r="BS110" s="172"/>
      <c r="BT110" s="168"/>
      <c r="BU110" s="168"/>
      <c r="BV110" s="168"/>
      <c r="BW110" s="168"/>
      <c r="BX110" s="168"/>
      <c r="BY110" s="168"/>
      <c r="BZ110" s="168"/>
      <c r="CA110" s="168"/>
      <c r="CB110" s="168"/>
      <c r="CC110" s="168"/>
      <c r="CD110" s="168"/>
    </row>
    <row r="111" spans="5:93" ht="60.75" hidden="1" customHeight="1" x14ac:dyDescent="0.2">
      <c r="E111" s="443"/>
      <c r="F111" s="443"/>
      <c r="G111" s="442"/>
      <c r="H111" s="190" t="s">
        <v>313</v>
      </c>
      <c r="I111" s="191" t="e">
        <f>+PEI!#REF!</f>
        <v>#REF!</v>
      </c>
      <c r="J111" s="191"/>
      <c r="K111" s="192" t="s">
        <v>297</v>
      </c>
      <c r="L111" s="229"/>
      <c r="M111" s="230"/>
      <c r="N111" s="188" t="e">
        <f>+PEI!#REF!</f>
        <v>#REF!</v>
      </c>
      <c r="O111" s="178"/>
      <c r="P111" s="178"/>
      <c r="Q111" s="177" t="str">
        <f>IF(OR(O111="",P111=""),"",P111-O111)</f>
        <v/>
      </c>
      <c r="R111" s="179" t="str">
        <f ca="1">IF(OR(O111="",P111=""),"",P111-TODAY())</f>
        <v/>
      </c>
      <c r="S111" s="180"/>
      <c r="T111" s="181" t="str">
        <f>IF(Q111="","",(IF(AND(R111&gt;0,BS111&lt;100%),"Pendiente",IF(AND(R111&gt;0,BS111=100%),"Finalizada",IF(AND(R111&lt;0,BS111=100%),"Finalizada","Pendiente")))))</f>
        <v/>
      </c>
      <c r="U111" s="181" t="str">
        <f>IF((OR(O111="",P111="")),"",IF(T111="Finalizada","Finalizada",(P111-$B$2)))</f>
        <v/>
      </c>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75">
        <f>+PEI!K85</f>
        <v>0</v>
      </c>
      <c r="AQ111" s="175"/>
      <c r="AR111" s="175">
        <f>+PEI!L85</f>
        <v>0</v>
      </c>
      <c r="AS111" s="175"/>
      <c r="AT111" s="175"/>
      <c r="AU111" s="175">
        <f>+PEI!M85</f>
        <v>0</v>
      </c>
      <c r="AV111" s="175"/>
      <c r="AW111" s="175">
        <f>+PEI!N85</f>
        <v>0</v>
      </c>
      <c r="AX111" s="175"/>
      <c r="AY111" s="342"/>
      <c r="AZ111" s="182">
        <v>0</v>
      </c>
      <c r="BA111" s="183" t="e">
        <f>AZ111*I111</f>
        <v>#REF!</v>
      </c>
      <c r="BB111" s="182">
        <v>0</v>
      </c>
      <c r="BC111" s="183" t="e">
        <f>BB111*I111</f>
        <v>#REF!</v>
      </c>
      <c r="BD111" s="183"/>
      <c r="BE111" s="183"/>
      <c r="BF111" s="182"/>
      <c r="BG111" s="183">
        <f>BF111*O111</f>
        <v>0</v>
      </c>
      <c r="BH111" s="182"/>
      <c r="BI111" s="183"/>
      <c r="BJ111" s="183"/>
      <c r="BK111" s="184">
        <f>AZ111-AP111</f>
        <v>0</v>
      </c>
      <c r="BL111" s="184">
        <f>BB111-AR111</f>
        <v>0</v>
      </c>
      <c r="BM111" s="184">
        <f>BF111-AU111</f>
        <v>0</v>
      </c>
      <c r="BN111" s="184">
        <f>BH111-AW111</f>
        <v>0</v>
      </c>
      <c r="BO111" s="185">
        <f t="shared" ref="BO111:BO113" si="311">SUM(BK111)</f>
        <v>0</v>
      </c>
      <c r="BP111" s="185">
        <f t="shared" ref="BP111:BP113" si="312">SUM(BK111,BL111)</f>
        <v>0</v>
      </c>
      <c r="BQ111" s="185">
        <f t="shared" ref="BQ111:BQ113" si="313">SUM(BK111:BM111)</f>
        <v>0</v>
      </c>
      <c r="BR111" s="185">
        <f t="shared" ref="BR111:BR113" si="314">SUM(BK111:BN111)</f>
        <v>0</v>
      </c>
      <c r="BS111" s="175">
        <f>SUM(AZ111,BB111,BF111,BH111)</f>
        <v>0</v>
      </c>
      <c r="BT111" s="186" t="s">
        <v>290</v>
      </c>
      <c r="BU111" s="187"/>
      <c r="BV111" s="187"/>
      <c r="BW111" s="187"/>
      <c r="BX111" s="187"/>
      <c r="BY111" s="187"/>
      <c r="BZ111" s="187"/>
      <c r="CA111" s="187"/>
      <c r="CB111" s="187"/>
      <c r="CC111" s="187"/>
      <c r="CD111" s="187"/>
      <c r="CF111" s="129"/>
      <c r="CO111" s="124"/>
    </row>
    <row r="112" spans="5:93" ht="60.75" hidden="1" customHeight="1" x14ac:dyDescent="0.2">
      <c r="E112" s="443"/>
      <c r="F112" s="443"/>
      <c r="G112" s="443"/>
      <c r="H112" s="190" t="s">
        <v>314</v>
      </c>
      <c r="I112" s="191" t="e">
        <f>+PEI!#REF!</f>
        <v>#REF!</v>
      </c>
      <c r="J112" s="191"/>
      <c r="K112" s="192"/>
      <c r="L112" s="231"/>
      <c r="M112" s="232"/>
      <c r="N112" s="188" t="e">
        <f>+PEI!#REF!</f>
        <v>#REF!</v>
      </c>
      <c r="O112" s="178"/>
      <c r="P112" s="178"/>
      <c r="Q112" s="177" t="str">
        <f>IF(OR(O112="",P112=""),"",P112-O112)</f>
        <v/>
      </c>
      <c r="R112" s="179" t="str">
        <f ca="1">IF(OR(O112="",P112=""),"",P112-TODAY())</f>
        <v/>
      </c>
      <c r="S112" s="180"/>
      <c r="T112" s="181" t="str">
        <f>IF(Q112="","",(IF(AND(R112&gt;0,BS112&lt;100%),"Pendiente",IF(AND(R112&gt;0,BS112=100%),"Finalizada",IF(AND(R112&lt;0,BS112=100%),"Finalizada","Pendiente")))))</f>
        <v/>
      </c>
      <c r="U112" s="181" t="str">
        <f>IF((OR(O112="",P112="")),"",IF(T112="Finalizada","Finalizada",(P112-$B$2)))</f>
        <v/>
      </c>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75" t="e">
        <f>+PEI!#REF!</f>
        <v>#REF!</v>
      </c>
      <c r="AQ112" s="175"/>
      <c r="AR112" s="175" t="e">
        <f>+PEI!#REF!</f>
        <v>#REF!</v>
      </c>
      <c r="AS112" s="175"/>
      <c r="AT112" s="175"/>
      <c r="AU112" s="175" t="e">
        <f>+PEI!#REF!</f>
        <v>#REF!</v>
      </c>
      <c r="AV112" s="175"/>
      <c r="AW112" s="175" t="e">
        <f>+PEI!#REF!</f>
        <v>#REF!</v>
      </c>
      <c r="AX112" s="175"/>
      <c r="AY112" s="342"/>
      <c r="AZ112" s="182">
        <v>0</v>
      </c>
      <c r="BA112" s="183" t="e">
        <f>AZ112*I112</f>
        <v>#REF!</v>
      </c>
      <c r="BB112" s="182">
        <v>0</v>
      </c>
      <c r="BC112" s="183" t="e">
        <f>BB112*I112</f>
        <v>#REF!</v>
      </c>
      <c r="BD112" s="183"/>
      <c r="BE112" s="183"/>
      <c r="BF112" s="182"/>
      <c r="BG112" s="183">
        <f>BF112*O112</f>
        <v>0</v>
      </c>
      <c r="BH112" s="182"/>
      <c r="BI112" s="183"/>
      <c r="BJ112" s="183"/>
      <c r="BK112" s="184" t="e">
        <f>AZ112-AP112</f>
        <v>#REF!</v>
      </c>
      <c r="BL112" s="184" t="e">
        <f>BB112-AR112</f>
        <v>#REF!</v>
      </c>
      <c r="BM112" s="184" t="e">
        <f>BF112-AU112</f>
        <v>#REF!</v>
      </c>
      <c r="BN112" s="184" t="e">
        <f>BH112-AW112</f>
        <v>#REF!</v>
      </c>
      <c r="BO112" s="185" t="e">
        <f t="shared" si="311"/>
        <v>#REF!</v>
      </c>
      <c r="BP112" s="185" t="e">
        <f t="shared" si="312"/>
        <v>#REF!</v>
      </c>
      <c r="BQ112" s="185" t="e">
        <f t="shared" si="313"/>
        <v>#REF!</v>
      </c>
      <c r="BR112" s="185" t="e">
        <f t="shared" si="314"/>
        <v>#REF!</v>
      </c>
      <c r="BS112" s="175">
        <f>SUM(AZ112,BB112,BF112,BH112)</f>
        <v>0</v>
      </c>
      <c r="BT112" s="186" t="s">
        <v>290</v>
      </c>
      <c r="BU112" s="187"/>
      <c r="BV112" s="187"/>
      <c r="BW112" s="187"/>
      <c r="BX112" s="187"/>
      <c r="BY112" s="187"/>
      <c r="BZ112" s="187"/>
      <c r="CA112" s="187"/>
      <c r="CB112" s="187"/>
      <c r="CC112" s="187"/>
      <c r="CD112" s="187"/>
      <c r="CF112" s="129"/>
      <c r="CO112" s="124"/>
    </row>
    <row r="113" spans="5:93" ht="60.75" hidden="1" customHeight="1" x14ac:dyDescent="0.2">
      <c r="E113" s="443"/>
      <c r="F113" s="443"/>
      <c r="G113" s="443"/>
      <c r="H113" s="190" t="s">
        <v>315</v>
      </c>
      <c r="I113" s="191" t="e">
        <f>+PEI!#REF!</f>
        <v>#REF!</v>
      </c>
      <c r="J113" s="191"/>
      <c r="K113" s="192"/>
      <c r="L113" s="231"/>
      <c r="M113" s="232"/>
      <c r="N113" s="188" t="e">
        <f>+PEI!#REF!</f>
        <v>#REF!</v>
      </c>
      <c r="O113" s="178"/>
      <c r="P113" s="178"/>
      <c r="Q113" s="177" t="str">
        <f>IF(OR(O113="",P113=""),"",P113-O113)</f>
        <v/>
      </c>
      <c r="R113" s="179" t="str">
        <f ca="1">IF(OR(O113="",P113=""),"",P113-TODAY())</f>
        <v/>
      </c>
      <c r="S113" s="180"/>
      <c r="T113" s="181" t="str">
        <f>IF(Q113="","",(IF(AND(R113&gt;0,BS113&lt;100%),"Pendiente",IF(AND(R113&gt;0,BS113=100%),"Finalizada",IF(AND(R113&lt;0,BS113=100%),"Finalizada","Pendiente")))))</f>
        <v/>
      </c>
      <c r="U113" s="181" t="str">
        <f>IF((OR(O113="",P113="")),"",IF(T113="Finalizada","Finalizada",(P113-$B$2)))</f>
        <v/>
      </c>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75" t="e">
        <f>+PEI!#REF!</f>
        <v>#REF!</v>
      </c>
      <c r="AQ113" s="175"/>
      <c r="AR113" s="175" t="e">
        <f>+PEI!#REF!</f>
        <v>#REF!</v>
      </c>
      <c r="AS113" s="175"/>
      <c r="AT113" s="175"/>
      <c r="AU113" s="175" t="e">
        <f>+PEI!#REF!</f>
        <v>#REF!</v>
      </c>
      <c r="AV113" s="175"/>
      <c r="AW113" s="175" t="e">
        <f>+PEI!#REF!</f>
        <v>#REF!</v>
      </c>
      <c r="AX113" s="175"/>
      <c r="AY113" s="342"/>
      <c r="AZ113" s="182">
        <v>0</v>
      </c>
      <c r="BA113" s="183" t="e">
        <f>AZ113*I113</f>
        <v>#REF!</v>
      </c>
      <c r="BB113" s="182">
        <v>0</v>
      </c>
      <c r="BC113" s="183" t="e">
        <f>BB113*I113</f>
        <v>#REF!</v>
      </c>
      <c r="BD113" s="183"/>
      <c r="BE113" s="183"/>
      <c r="BF113" s="182"/>
      <c r="BG113" s="183">
        <f>BF113*O113</f>
        <v>0</v>
      </c>
      <c r="BH113" s="182"/>
      <c r="BI113" s="183"/>
      <c r="BJ113" s="183"/>
      <c r="BK113" s="184" t="e">
        <f>AZ113-AP113</f>
        <v>#REF!</v>
      </c>
      <c r="BL113" s="184" t="e">
        <f>BB113-AR113</f>
        <v>#REF!</v>
      </c>
      <c r="BM113" s="184" t="e">
        <f>BF113-AU113</f>
        <v>#REF!</v>
      </c>
      <c r="BN113" s="184" t="e">
        <f>BH113-AW113</f>
        <v>#REF!</v>
      </c>
      <c r="BO113" s="185" t="e">
        <f t="shared" si="311"/>
        <v>#REF!</v>
      </c>
      <c r="BP113" s="185" t="e">
        <f t="shared" si="312"/>
        <v>#REF!</v>
      </c>
      <c r="BQ113" s="185" t="e">
        <f t="shared" si="313"/>
        <v>#REF!</v>
      </c>
      <c r="BR113" s="185" t="e">
        <f t="shared" si="314"/>
        <v>#REF!</v>
      </c>
      <c r="BS113" s="175">
        <f>SUM(AZ113,BB113,BF113,BH113)</f>
        <v>0</v>
      </c>
      <c r="BT113" s="186"/>
      <c r="BU113" s="187"/>
      <c r="BV113" s="187"/>
      <c r="BW113" s="187"/>
      <c r="BX113" s="187"/>
      <c r="BY113" s="187"/>
      <c r="BZ113" s="187"/>
      <c r="CA113" s="187"/>
      <c r="CB113" s="187"/>
      <c r="CC113" s="187"/>
      <c r="CD113" s="187"/>
      <c r="CF113" s="129"/>
      <c r="CO113" s="124"/>
    </row>
    <row r="114" spans="5:93" ht="60.75" hidden="1" customHeight="1" x14ac:dyDescent="0.2">
      <c r="E114" s="443"/>
      <c r="F114" s="443"/>
      <c r="G114" s="443"/>
      <c r="H114" s="190" t="s">
        <v>316</v>
      </c>
      <c r="I114" s="191" t="e">
        <f>+PEI!#REF!</f>
        <v>#REF!</v>
      </c>
      <c r="J114" s="191"/>
      <c r="K114" s="192"/>
      <c r="L114" s="231"/>
      <c r="M114" s="232"/>
      <c r="N114" s="188" t="e">
        <f>+PEI!#REF!</f>
        <v>#REF!</v>
      </c>
      <c r="O114" s="178"/>
      <c r="P114" s="178"/>
      <c r="Q114" s="177"/>
      <c r="R114" s="179"/>
      <c r="S114" s="180"/>
      <c r="T114" s="181"/>
      <c r="U114" s="181" t="str">
        <f>IF((OR(O114="",P114="")),"",IF(T114="Finalizada","Finalizada",(P114-$B$2)))</f>
        <v/>
      </c>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75" t="e">
        <f>+PEI!#REF!</f>
        <v>#REF!</v>
      </c>
      <c r="AQ114" s="175"/>
      <c r="AR114" s="175" t="e">
        <f>+PEI!#REF!</f>
        <v>#REF!</v>
      </c>
      <c r="AS114" s="175"/>
      <c r="AT114" s="175"/>
      <c r="AU114" s="175" t="e">
        <f>+PEI!#REF!</f>
        <v>#REF!</v>
      </c>
      <c r="AV114" s="175"/>
      <c r="AW114" s="175" t="e">
        <f>+PEI!#REF!</f>
        <v>#REF!</v>
      </c>
      <c r="AX114" s="175"/>
      <c r="AY114" s="342"/>
      <c r="AZ114" s="182"/>
      <c r="BA114" s="183"/>
      <c r="BB114" s="182"/>
      <c r="BC114" s="183"/>
      <c r="BD114" s="183"/>
      <c r="BE114" s="183"/>
      <c r="BF114" s="182"/>
      <c r="BG114" s="183"/>
      <c r="BH114" s="182"/>
      <c r="BI114" s="183"/>
      <c r="BJ114" s="183"/>
      <c r="BK114" s="184"/>
      <c r="BL114" s="184"/>
      <c r="BM114" s="184"/>
      <c r="BN114" s="184"/>
      <c r="BO114" s="185"/>
      <c r="BP114" s="185"/>
      <c r="BQ114" s="185"/>
      <c r="BR114" s="185"/>
      <c r="BS114" s="175"/>
      <c r="BT114" s="186"/>
      <c r="BU114" s="187"/>
      <c r="BV114" s="187"/>
      <c r="BW114" s="187"/>
      <c r="BX114" s="187"/>
      <c r="BY114" s="187"/>
      <c r="BZ114" s="187"/>
      <c r="CA114" s="187"/>
      <c r="CB114" s="187"/>
      <c r="CC114" s="187"/>
      <c r="CD114" s="187"/>
      <c r="CF114" s="129"/>
      <c r="CO114" s="124"/>
    </row>
    <row r="115" spans="5:93" ht="60.75" hidden="1" customHeight="1" x14ac:dyDescent="0.2">
      <c r="E115" s="444"/>
      <c r="F115" s="444"/>
      <c r="G115" s="444"/>
      <c r="H115" s="190" t="s">
        <v>317</v>
      </c>
      <c r="I115" s="191" t="e">
        <f>+PEI!#REF!</f>
        <v>#REF!</v>
      </c>
      <c r="J115" s="191"/>
      <c r="K115" s="192"/>
      <c r="L115" s="233"/>
      <c r="M115" s="234"/>
      <c r="N115" s="188" t="e">
        <f>+PEI!#REF!</f>
        <v>#REF!</v>
      </c>
      <c r="O115" s="178"/>
      <c r="P115" s="178"/>
      <c r="Q115" s="177" t="str">
        <f>IF(OR(O115="",P115=""),"",P115-O115)</f>
        <v/>
      </c>
      <c r="R115" s="179" t="str">
        <f ca="1">IF(OR(O115="",P115=""),"",P115-TODAY())</f>
        <v/>
      </c>
      <c r="S115" s="180"/>
      <c r="T115" s="181" t="str">
        <f>IF(Q115="","",(IF(AND(R115&gt;0,BS115&lt;100%),"Pendiente",IF(AND(R115&gt;0,BS115=100%),"Finalizada",IF(AND(R115&lt;0,BS115=100%),"Finalizada","Pendiente")))))</f>
        <v/>
      </c>
      <c r="U115" s="181" t="str">
        <f>IF((OR(O115="",P115="")),"",IF(T115="Finalizada","Finalizada",(P115-$B$2)))</f>
        <v/>
      </c>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75" t="e">
        <f>+PEI!#REF!</f>
        <v>#REF!</v>
      </c>
      <c r="AQ115" s="175"/>
      <c r="AR115" s="175" t="e">
        <f>+PEI!#REF!</f>
        <v>#REF!</v>
      </c>
      <c r="AS115" s="175"/>
      <c r="AT115" s="175"/>
      <c r="AU115" s="175" t="e">
        <f>+PEI!#REF!</f>
        <v>#REF!</v>
      </c>
      <c r="AV115" s="175"/>
      <c r="AW115" s="175" t="e">
        <f>+PEI!#REF!</f>
        <v>#REF!</v>
      </c>
      <c r="AX115" s="175"/>
      <c r="AY115" s="342"/>
      <c r="AZ115" s="182">
        <v>0</v>
      </c>
      <c r="BA115" s="183" t="e">
        <f>AZ115*I115</f>
        <v>#REF!</v>
      </c>
      <c r="BB115" s="182">
        <v>0</v>
      </c>
      <c r="BC115" s="183" t="e">
        <f>BB115*I115</f>
        <v>#REF!</v>
      </c>
      <c r="BD115" s="183"/>
      <c r="BE115" s="183"/>
      <c r="BF115" s="182"/>
      <c r="BG115" s="183">
        <f>BF115*O115</f>
        <v>0</v>
      </c>
      <c r="BH115" s="182"/>
      <c r="BI115" s="183"/>
      <c r="BJ115" s="183"/>
      <c r="BK115" s="184" t="e">
        <f t="shared" ref="BK115:BK121" si="315">AZ115-AP115</f>
        <v>#REF!</v>
      </c>
      <c r="BL115" s="184" t="e">
        <f t="shared" ref="BL115:BL121" si="316">BB115-AR115</f>
        <v>#REF!</v>
      </c>
      <c r="BM115" s="184" t="e">
        <f t="shared" ref="BM115:BM121" si="317">BF115-AU115</f>
        <v>#REF!</v>
      </c>
      <c r="BN115" s="184" t="e">
        <f t="shared" ref="BN115:BN121" si="318">BH115-AW115</f>
        <v>#REF!</v>
      </c>
      <c r="BO115" s="185" t="e">
        <f t="shared" ref="BO115:BO121" si="319">SUM(BK115)</f>
        <v>#REF!</v>
      </c>
      <c r="BP115" s="185" t="e">
        <f t="shared" ref="BP115:BP121" si="320">SUM(BK115,BL115)</f>
        <v>#REF!</v>
      </c>
      <c r="BQ115" s="185" t="e">
        <f t="shared" ref="BQ115:BQ121" si="321">SUM(BK115:BM115)</f>
        <v>#REF!</v>
      </c>
      <c r="BR115" s="185" t="e">
        <f t="shared" ref="BR115:BR121" si="322">SUM(BK115:BN115)</f>
        <v>#REF!</v>
      </c>
      <c r="BS115" s="175">
        <f>SUM(AZ115,BB115,BF115,BH115)</f>
        <v>0</v>
      </c>
      <c r="BT115" s="186"/>
      <c r="BU115" s="187"/>
      <c r="BV115" s="187"/>
      <c r="BW115" s="187"/>
      <c r="BX115" s="187"/>
      <c r="BY115" s="187"/>
      <c r="BZ115" s="187"/>
      <c r="CA115" s="187"/>
      <c r="CB115" s="187"/>
      <c r="CC115" s="187"/>
      <c r="CD115" s="187"/>
      <c r="CF115" s="129"/>
      <c r="CO115" s="124"/>
    </row>
    <row r="116" spans="5:93" ht="41.25" hidden="1" customHeight="1" x14ac:dyDescent="0.2">
      <c r="E116" s="206" t="str">
        <f>+E64</f>
        <v xml:space="preserve">3. CLIENTES (COMPRADORES-CONCESIONARIOS) </v>
      </c>
      <c r="F116" s="207"/>
      <c r="G116" s="208"/>
      <c r="H116" s="208"/>
      <c r="I116" s="209"/>
      <c r="J116" s="209"/>
      <c r="K116" s="209"/>
      <c r="L116" s="209"/>
      <c r="M116" s="208"/>
      <c r="N116" s="208"/>
      <c r="O116" s="208"/>
      <c r="P116" s="208"/>
      <c r="Q116" s="208"/>
      <c r="R116" s="208"/>
      <c r="S116" s="208"/>
      <c r="T116" s="208" t="s">
        <v>138</v>
      </c>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10">
        <f>AVERAGE(AQ122)</f>
        <v>0.15</v>
      </c>
      <c r="AQ116" s="210"/>
      <c r="AR116" s="210">
        <f>AVERAGE(AS122)</f>
        <v>0.35</v>
      </c>
      <c r="AS116" s="210"/>
      <c r="AT116" s="210"/>
      <c r="AU116" s="210">
        <f>AVERAGE(AV122)</f>
        <v>0.35</v>
      </c>
      <c r="AV116" s="210"/>
      <c r="AW116" s="210">
        <f>AVERAGE(AX122)</f>
        <v>0.15</v>
      </c>
      <c r="AX116" s="208"/>
      <c r="AY116" s="345"/>
      <c r="AZ116" s="211">
        <f>AVERAGE(BA122)</f>
        <v>0</v>
      </c>
      <c r="BA116" s="211"/>
      <c r="BB116" s="211">
        <f>AVERAGE(BC122)</f>
        <v>0.3</v>
      </c>
      <c r="BC116" s="211"/>
      <c r="BD116" s="211"/>
      <c r="BE116" s="211"/>
      <c r="BF116" s="211">
        <f>AVERAGE(BG122)</f>
        <v>0</v>
      </c>
      <c r="BG116" s="211"/>
      <c r="BH116" s="211">
        <f>AVERAGE(BI122)</f>
        <v>0.7</v>
      </c>
      <c r="BI116" s="211"/>
      <c r="BJ116" s="211"/>
      <c r="BK116" s="212">
        <f t="shared" si="315"/>
        <v>-0.15</v>
      </c>
      <c r="BL116" s="212">
        <f t="shared" si="316"/>
        <v>-4.9999999999999989E-2</v>
      </c>
      <c r="BM116" s="212">
        <f t="shared" si="317"/>
        <v>-0.35</v>
      </c>
      <c r="BN116" s="212">
        <f t="shared" si="318"/>
        <v>0.54999999999999993</v>
      </c>
      <c r="BO116" s="212">
        <f t="shared" si="319"/>
        <v>-0.15</v>
      </c>
      <c r="BP116" s="212">
        <f t="shared" si="320"/>
        <v>-0.19999999999999998</v>
      </c>
      <c r="BQ116" s="212">
        <f t="shared" si="321"/>
        <v>-0.54999999999999993</v>
      </c>
      <c r="BR116" s="212">
        <f t="shared" si="322"/>
        <v>0</v>
      </c>
      <c r="BS116" s="213"/>
      <c r="BT116" s="214"/>
      <c r="BU116" s="215"/>
      <c r="BV116" s="215"/>
      <c r="BW116" s="215"/>
      <c r="BX116" s="215"/>
      <c r="BY116" s="215"/>
      <c r="BZ116" s="215"/>
      <c r="CA116" s="215"/>
      <c r="CB116" s="215"/>
      <c r="CC116" s="215"/>
      <c r="CD116" s="215"/>
      <c r="CG116" s="124"/>
      <c r="CH116" s="124"/>
      <c r="CI116" s="124"/>
      <c r="CJ116" s="124"/>
      <c r="CK116" s="124"/>
      <c r="CL116" s="124"/>
      <c r="CM116" s="124"/>
      <c r="CN116" s="124"/>
      <c r="CO116" s="124"/>
    </row>
    <row r="117" spans="5:93" ht="60.75" customHeight="1" x14ac:dyDescent="0.2">
      <c r="E117" s="442" t="str">
        <f>+PEI!B88</f>
        <v>3.3</v>
      </c>
      <c r="F117" s="442" t="str">
        <f>+PEI!C88</f>
        <v>Atender la demanda de servicios insatisfechos, brindado soluciones ágiles y oportunas.</v>
      </c>
      <c r="G117" s="442" t="str">
        <f>+PEI!D88</f>
        <v>Establecer un programa de contingencia a las demandas insatisfechas planteados por los clientes, que brinde soluciones ágiles y oportunas.</v>
      </c>
      <c r="H117" s="174" t="s">
        <v>577</v>
      </c>
      <c r="I117" s="175">
        <v>0.4</v>
      </c>
      <c r="J117" s="175" t="s">
        <v>104</v>
      </c>
      <c r="K117" s="188" t="s">
        <v>296</v>
      </c>
      <c r="L117" s="188" t="s">
        <v>296</v>
      </c>
      <c r="M117" s="188" t="s">
        <v>324</v>
      </c>
      <c r="N117" s="188" t="str">
        <f>+PEI!J88</f>
        <v>100%</v>
      </c>
      <c r="O117" s="178">
        <v>45383</v>
      </c>
      <c r="P117" s="178">
        <v>45565</v>
      </c>
      <c r="Q117" s="177">
        <f t="shared" ref="Q117:Q121" si="323">IF(OR(O117="",P117=""),"",P117-O117)</f>
        <v>182</v>
      </c>
      <c r="R117" s="179">
        <f t="shared" ref="R117:R121" ca="1" si="324">IF(OR(O117="",P117=""),"",P117-TODAY())</f>
        <v>-121</v>
      </c>
      <c r="S117" s="180"/>
      <c r="T117" s="181" t="str">
        <f ca="1">IF(Q117="","",(IF(AND(R117&gt;0,BS117&lt;100%),"Pendiente",IF(AND(R117&gt;0,BS117=100%),"Finalizada",IF(AND(R117&lt;0,BS117=100%),"Finalizada","Pendiente")))))</f>
        <v>Finalizada</v>
      </c>
      <c r="U117" s="181" t="str">
        <f ca="1">IF((OR(O117="",P117="")),"",IF(T117="Finalizada","Finalizada",(P117-$B$2)))</f>
        <v>Finalizada</v>
      </c>
      <c r="V117" s="181" t="s">
        <v>461</v>
      </c>
      <c r="W117" s="181" t="s">
        <v>462</v>
      </c>
      <c r="X117" s="181" t="s">
        <v>463</v>
      </c>
      <c r="Y117" s="219">
        <f t="shared" ref="Y117:Y118" si="325">SUM(Z117:AB117)</f>
        <v>0</v>
      </c>
      <c r="Z117" s="219"/>
      <c r="AA117" s="219"/>
      <c r="AB117" s="219"/>
      <c r="AC117" s="219"/>
      <c r="AD117" s="219"/>
      <c r="AE117" s="219"/>
      <c r="AF117" s="219"/>
      <c r="AG117" s="290"/>
      <c r="AH117" s="287" t="e">
        <f t="shared" ref="AH117:AH118" si="326">+Y117/AG117</f>
        <v>#DIV/0!</v>
      </c>
      <c r="AI117" s="287"/>
      <c r="AJ117" s="287" t="e">
        <f t="shared" ref="AJ117:AJ118" si="327">+AA117/AI117</f>
        <v>#DIV/0!</v>
      </c>
      <c r="AK117" s="287"/>
      <c r="AL117" s="287" t="e">
        <f t="shared" ref="AL117:AL118" si="328">+AG117/AK117</f>
        <v>#DIV/0!</v>
      </c>
      <c r="AM117" s="287"/>
      <c r="AN117" s="287" t="e">
        <f t="shared" ref="AN117:AN118" si="329">+AI117/AM117</f>
        <v>#DIV/0!</v>
      </c>
      <c r="AO117" s="287"/>
      <c r="AP117" s="175">
        <v>0</v>
      </c>
      <c r="AQ117" s="217">
        <f>AP117*I117</f>
        <v>0</v>
      </c>
      <c r="AR117" s="175">
        <v>0.5</v>
      </c>
      <c r="AS117" s="217">
        <f>AR117*I117</f>
        <v>0.2</v>
      </c>
      <c r="AT117" s="217"/>
      <c r="AU117" s="175">
        <v>0.5</v>
      </c>
      <c r="AV117" s="217">
        <f>AU117*I117</f>
        <v>0.2</v>
      </c>
      <c r="AW117" s="175">
        <v>0</v>
      </c>
      <c r="AX117" s="217">
        <f>AW117*I117</f>
        <v>0</v>
      </c>
      <c r="AY117" s="342">
        <f t="shared" ref="AY117:AY118" si="330">SUM(AP117,AR117,AU117,AW117)</f>
        <v>1</v>
      </c>
      <c r="AZ117" s="182">
        <v>0</v>
      </c>
      <c r="BA117" s="183">
        <f>AZ117*I117</f>
        <v>0</v>
      </c>
      <c r="BB117" s="182">
        <v>0</v>
      </c>
      <c r="BC117" s="183">
        <f>BB117*I117</f>
        <v>0</v>
      </c>
      <c r="BD117" s="183"/>
      <c r="BE117" s="183"/>
      <c r="BF117" s="182">
        <v>0</v>
      </c>
      <c r="BG117" s="183">
        <f>BF117*I117</f>
        <v>0</v>
      </c>
      <c r="BH117" s="182">
        <v>1</v>
      </c>
      <c r="BI117" s="183">
        <f>BH117*I117</f>
        <v>0.4</v>
      </c>
      <c r="BJ117" s="183"/>
      <c r="BK117" s="184">
        <f t="shared" si="315"/>
        <v>0</v>
      </c>
      <c r="BL117" s="184">
        <f t="shared" si="316"/>
        <v>-0.5</v>
      </c>
      <c r="BM117" s="184">
        <f t="shared" si="317"/>
        <v>-0.5</v>
      </c>
      <c r="BN117" s="184">
        <f t="shared" si="318"/>
        <v>1</v>
      </c>
      <c r="BO117" s="185">
        <f t="shared" si="319"/>
        <v>0</v>
      </c>
      <c r="BP117" s="185">
        <f t="shared" si="320"/>
        <v>-0.5</v>
      </c>
      <c r="BQ117" s="185">
        <f t="shared" si="321"/>
        <v>-1</v>
      </c>
      <c r="BR117" s="185">
        <f t="shared" si="322"/>
        <v>0</v>
      </c>
      <c r="BS117" s="175">
        <f>SUM(AZ117,BB117,BF117,BH117)</f>
        <v>1</v>
      </c>
      <c r="BT117" s="186" t="s">
        <v>290</v>
      </c>
      <c r="BU117" s="187"/>
      <c r="BV117" s="187"/>
      <c r="BW117" s="187"/>
      <c r="BX117" s="187" t="s">
        <v>802</v>
      </c>
      <c r="BY117" s="187" t="s">
        <v>862</v>
      </c>
      <c r="BZ117" s="187" t="s">
        <v>902</v>
      </c>
      <c r="CA117" s="187" t="s">
        <v>903</v>
      </c>
      <c r="CB117" s="187" t="s">
        <v>967</v>
      </c>
      <c r="CC117" s="187"/>
      <c r="CD117" s="187"/>
      <c r="CF117" s="129"/>
      <c r="CO117" s="124"/>
    </row>
    <row r="118" spans="5:93" ht="60.75" customHeight="1" x14ac:dyDescent="0.2">
      <c r="E118" s="443"/>
      <c r="F118" s="443"/>
      <c r="G118" s="443"/>
      <c r="H118" s="174" t="s">
        <v>578</v>
      </c>
      <c r="I118" s="175">
        <v>0.6</v>
      </c>
      <c r="J118" s="175" t="s">
        <v>212</v>
      </c>
      <c r="K118" s="188" t="s">
        <v>283</v>
      </c>
      <c r="L118" s="188" t="s">
        <v>283</v>
      </c>
      <c r="M118" s="188" t="s">
        <v>325</v>
      </c>
      <c r="N118" s="175">
        <v>1</v>
      </c>
      <c r="O118" s="178">
        <v>45292</v>
      </c>
      <c r="P118" s="178">
        <v>45657</v>
      </c>
      <c r="Q118" s="177">
        <f t="shared" si="323"/>
        <v>365</v>
      </c>
      <c r="R118" s="179">
        <f t="shared" ca="1" si="324"/>
        <v>-29</v>
      </c>
      <c r="S118" s="180"/>
      <c r="T118" s="181" t="str">
        <f ca="1">IF(Q118="","",(IF(AND(R118&gt;0,BS118&lt;100%),"Pendiente",IF(AND(R118&gt;0,BS118=100%),"Finalizada",IF(AND(R118&lt;0,BS118=100%),"Finalizada","Pendiente")))))</f>
        <v>Finalizada</v>
      </c>
      <c r="U118" s="181" t="str">
        <f t="shared" ref="U118:U121" ca="1" si="331">IF((OR(O118="",P118="")),"",IF(T118="Finalizada","Finalizada",(P118-$B$2)))</f>
        <v>Finalizada</v>
      </c>
      <c r="V118" s="181" t="s">
        <v>461</v>
      </c>
      <c r="W118" s="181" t="s">
        <v>830</v>
      </c>
      <c r="X118" s="181" t="s">
        <v>831</v>
      </c>
      <c r="Y118" s="219">
        <f t="shared" si="325"/>
        <v>197757454</v>
      </c>
      <c r="Z118" s="219">
        <v>50257454</v>
      </c>
      <c r="AA118" s="219">
        <v>147500000</v>
      </c>
      <c r="AB118" s="219"/>
      <c r="AC118" s="219"/>
      <c r="AD118" s="219"/>
      <c r="AE118" s="219"/>
      <c r="AF118" s="219"/>
      <c r="AG118" s="290"/>
      <c r="AH118" s="287" t="e">
        <f t="shared" si="326"/>
        <v>#DIV/0!</v>
      </c>
      <c r="AI118" s="287">
        <v>11122335.74</v>
      </c>
      <c r="AJ118" s="287">
        <f t="shared" si="327"/>
        <v>13.261602908599125</v>
      </c>
      <c r="AK118" s="287">
        <v>3325929.2</v>
      </c>
      <c r="AL118" s="287">
        <f t="shared" si="328"/>
        <v>0</v>
      </c>
      <c r="AM118" s="287">
        <v>62510060.43</v>
      </c>
      <c r="AN118" s="287">
        <f t="shared" si="329"/>
        <v>0.1779287312072752</v>
      </c>
      <c r="AO118" s="287"/>
      <c r="AP118" s="175">
        <v>0.25</v>
      </c>
      <c r="AQ118" s="217">
        <f>AP118*I118</f>
        <v>0.15</v>
      </c>
      <c r="AR118" s="175">
        <v>0.25</v>
      </c>
      <c r="AS118" s="217">
        <f>AR118*I118</f>
        <v>0.15</v>
      </c>
      <c r="AT118" s="217"/>
      <c r="AU118" s="175">
        <v>0.25</v>
      </c>
      <c r="AV118" s="217">
        <f>AU118*I118</f>
        <v>0.15</v>
      </c>
      <c r="AW118" s="175">
        <v>0.25</v>
      </c>
      <c r="AX118" s="217">
        <f>AW118*I118</f>
        <v>0.15</v>
      </c>
      <c r="AY118" s="342">
        <f t="shared" si="330"/>
        <v>1</v>
      </c>
      <c r="AZ118" s="182">
        <v>0</v>
      </c>
      <c r="BA118" s="183">
        <f>AZ118*I118</f>
        <v>0</v>
      </c>
      <c r="BB118" s="182">
        <v>0.5</v>
      </c>
      <c r="BC118" s="183">
        <f>BB118*I118</f>
        <v>0.3</v>
      </c>
      <c r="BD118" s="183"/>
      <c r="BE118" s="183"/>
      <c r="BF118" s="182">
        <v>0</v>
      </c>
      <c r="BG118" s="183">
        <f>BF118*I118</f>
        <v>0</v>
      </c>
      <c r="BH118" s="182">
        <v>0.5</v>
      </c>
      <c r="BI118" s="183">
        <f>BH118*I118</f>
        <v>0.3</v>
      </c>
      <c r="BJ118" s="183"/>
      <c r="BK118" s="184">
        <f t="shared" si="315"/>
        <v>-0.25</v>
      </c>
      <c r="BL118" s="184">
        <f t="shared" si="316"/>
        <v>0.25</v>
      </c>
      <c r="BM118" s="184">
        <f t="shared" si="317"/>
        <v>-0.25</v>
      </c>
      <c r="BN118" s="184">
        <f t="shared" si="318"/>
        <v>0.25</v>
      </c>
      <c r="BO118" s="185">
        <f t="shared" si="319"/>
        <v>-0.25</v>
      </c>
      <c r="BP118" s="185">
        <f t="shared" si="320"/>
        <v>0</v>
      </c>
      <c r="BQ118" s="185">
        <f t="shared" si="321"/>
        <v>-0.25</v>
      </c>
      <c r="BR118" s="185">
        <f t="shared" si="322"/>
        <v>0</v>
      </c>
      <c r="BS118" s="175">
        <f>SUM(AZ118,BB118,BF118,BH118)</f>
        <v>1</v>
      </c>
      <c r="BT118" s="186" t="s">
        <v>290</v>
      </c>
      <c r="BU118" s="187" t="s">
        <v>687</v>
      </c>
      <c r="BV118" s="187" t="s">
        <v>688</v>
      </c>
      <c r="BW118" s="187" t="s">
        <v>803</v>
      </c>
      <c r="BX118" s="187" t="s">
        <v>804</v>
      </c>
      <c r="BY118" s="187" t="s">
        <v>863</v>
      </c>
      <c r="BZ118" s="187"/>
      <c r="CA118" s="187" t="s">
        <v>904</v>
      </c>
      <c r="CB118" s="187" t="s">
        <v>968</v>
      </c>
      <c r="CC118" s="187"/>
      <c r="CD118" s="187"/>
      <c r="CF118" s="129"/>
      <c r="CO118" s="124"/>
    </row>
    <row r="119" spans="5:93" ht="60.75" hidden="1" customHeight="1" x14ac:dyDescent="0.2">
      <c r="E119" s="443"/>
      <c r="F119" s="443"/>
      <c r="G119" s="443"/>
      <c r="H119" s="174" t="s">
        <v>318</v>
      </c>
      <c r="I119" s="175"/>
      <c r="J119" s="175" t="s">
        <v>213</v>
      </c>
      <c r="K119" s="188"/>
      <c r="L119" s="188"/>
      <c r="M119" s="188">
        <f>+PEI!I90</f>
        <v>1</v>
      </c>
      <c r="N119" s="188" t="str">
        <f>+PEI!J90</f>
        <v>1</v>
      </c>
      <c r="O119" s="178"/>
      <c r="P119" s="178"/>
      <c r="Q119" s="177" t="str">
        <f t="shared" si="323"/>
        <v/>
      </c>
      <c r="R119" s="179" t="str">
        <f t="shared" ca="1" si="324"/>
        <v/>
      </c>
      <c r="S119" s="180"/>
      <c r="T119" s="181" t="str">
        <f>IF(Q119="","",(IF(AND(R119&gt;0,BS119&lt;100%),"Pendiente",IF(AND(R119&gt;0,BS119=100%),"Finalizada",IF(AND(R119&lt;0,BS119=100%),"Finalizada","Pendiente")))))</f>
        <v/>
      </c>
      <c r="U119" s="181" t="str">
        <f t="shared" si="331"/>
        <v/>
      </c>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75">
        <f>+PEI!K90</f>
        <v>0</v>
      </c>
      <c r="AQ119" s="175">
        <f>AP119*I119</f>
        <v>0</v>
      </c>
      <c r="AR119" s="175">
        <f>+PEI!L90</f>
        <v>0</v>
      </c>
      <c r="AS119" s="175">
        <f>AR119*I119</f>
        <v>0</v>
      </c>
      <c r="AT119" s="175"/>
      <c r="AU119" s="175">
        <f>+PEI!M90</f>
        <v>0</v>
      </c>
      <c r="AV119" s="175">
        <f>AU119*I119</f>
        <v>0</v>
      </c>
      <c r="AW119" s="175">
        <f>+PEI!N90</f>
        <v>1</v>
      </c>
      <c r="AX119" s="175">
        <f>AW119*I119</f>
        <v>0</v>
      </c>
      <c r="AY119" s="342"/>
      <c r="AZ119" s="182"/>
      <c r="BA119" s="183">
        <f>AZ119*I119</f>
        <v>0</v>
      </c>
      <c r="BB119" s="182"/>
      <c r="BC119" s="183">
        <f>BB119*I119</f>
        <v>0</v>
      </c>
      <c r="BD119" s="183"/>
      <c r="BE119" s="183"/>
      <c r="BF119" s="182"/>
      <c r="BG119" s="183">
        <f>BF119*I119</f>
        <v>0</v>
      </c>
      <c r="BH119" s="182"/>
      <c r="BI119" s="183">
        <f>BH119*I119</f>
        <v>0</v>
      </c>
      <c r="BJ119" s="183"/>
      <c r="BK119" s="184">
        <f t="shared" si="315"/>
        <v>0</v>
      </c>
      <c r="BL119" s="184">
        <f t="shared" si="316"/>
        <v>0</v>
      </c>
      <c r="BM119" s="184">
        <f t="shared" si="317"/>
        <v>0</v>
      </c>
      <c r="BN119" s="184">
        <f t="shared" si="318"/>
        <v>-1</v>
      </c>
      <c r="BO119" s="185">
        <f t="shared" si="319"/>
        <v>0</v>
      </c>
      <c r="BP119" s="185">
        <f t="shared" si="320"/>
        <v>0</v>
      </c>
      <c r="BQ119" s="185">
        <f t="shared" si="321"/>
        <v>0</v>
      </c>
      <c r="BR119" s="185">
        <f t="shared" si="322"/>
        <v>-1</v>
      </c>
      <c r="BS119" s="175">
        <f>SUM(AZ119,BB119,BF119,BH119)</f>
        <v>0</v>
      </c>
      <c r="BT119" s="186"/>
      <c r="BU119" s="187"/>
      <c r="BV119" s="187"/>
      <c r="BW119" s="187"/>
      <c r="BX119" s="187"/>
      <c r="BY119" s="187"/>
      <c r="BZ119" s="187"/>
      <c r="CA119" s="187"/>
      <c r="CB119" s="187"/>
      <c r="CC119" s="187"/>
      <c r="CD119" s="187"/>
      <c r="CF119" s="129"/>
      <c r="CO119" s="124"/>
    </row>
    <row r="120" spans="5:93" ht="60.75" hidden="1" customHeight="1" x14ac:dyDescent="0.2">
      <c r="E120" s="443"/>
      <c r="F120" s="443"/>
      <c r="G120" s="443"/>
      <c r="H120" s="174" t="s">
        <v>319</v>
      </c>
      <c r="I120" s="175"/>
      <c r="J120" s="175"/>
      <c r="K120" s="188">
        <f>+PEI!H91</f>
        <v>0</v>
      </c>
      <c r="L120" s="188"/>
      <c r="M120" s="188">
        <f>+PEI!I91</f>
        <v>0</v>
      </c>
      <c r="N120" s="188">
        <f>+PEI!J91</f>
        <v>0</v>
      </c>
      <c r="O120" s="178"/>
      <c r="P120" s="178"/>
      <c r="Q120" s="177" t="str">
        <f t="shared" si="323"/>
        <v/>
      </c>
      <c r="R120" s="179" t="str">
        <f t="shared" ca="1" si="324"/>
        <v/>
      </c>
      <c r="S120" s="180"/>
      <c r="T120" s="181" t="str">
        <f>IF(Q120="","",(IF(AND(R120&gt;0,BS120&lt;100%),"Pendiente",IF(AND(R120&gt;0,BS120=100%),"Finalizada",IF(AND(R120&lt;0,BS120=100%),"Finalizada","Pendiente")))))</f>
        <v/>
      </c>
      <c r="U120" s="181" t="str">
        <f t="shared" si="331"/>
        <v/>
      </c>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75">
        <f>+PEI!K91</f>
        <v>0</v>
      </c>
      <c r="AQ120" s="175">
        <f>AP120*I120</f>
        <v>0</v>
      </c>
      <c r="AR120" s="175">
        <f>+PEI!L91</f>
        <v>0</v>
      </c>
      <c r="AS120" s="175">
        <f>AR120*I120</f>
        <v>0</v>
      </c>
      <c r="AT120" s="175"/>
      <c r="AU120" s="175">
        <f>+PEI!M91</f>
        <v>0</v>
      </c>
      <c r="AV120" s="175">
        <f>AU120*I120</f>
        <v>0</v>
      </c>
      <c r="AW120" s="175">
        <f>+PEI!N91</f>
        <v>0</v>
      </c>
      <c r="AX120" s="175">
        <f>AW120*I120</f>
        <v>0</v>
      </c>
      <c r="AY120" s="342"/>
      <c r="AZ120" s="182"/>
      <c r="BA120" s="183">
        <f>AZ120*I120</f>
        <v>0</v>
      </c>
      <c r="BB120" s="182"/>
      <c r="BC120" s="183">
        <f>BB120*I120</f>
        <v>0</v>
      </c>
      <c r="BD120" s="183"/>
      <c r="BE120" s="183"/>
      <c r="BF120" s="182"/>
      <c r="BG120" s="183">
        <f>BF120*I120</f>
        <v>0</v>
      </c>
      <c r="BH120" s="182"/>
      <c r="BI120" s="183">
        <f>BH120*I120</f>
        <v>0</v>
      </c>
      <c r="BJ120" s="183"/>
      <c r="BK120" s="184">
        <f t="shared" si="315"/>
        <v>0</v>
      </c>
      <c r="BL120" s="184">
        <f t="shared" si="316"/>
        <v>0</v>
      </c>
      <c r="BM120" s="184">
        <f t="shared" si="317"/>
        <v>0</v>
      </c>
      <c r="BN120" s="184">
        <f t="shared" si="318"/>
        <v>0</v>
      </c>
      <c r="BO120" s="185">
        <f t="shared" si="319"/>
        <v>0</v>
      </c>
      <c r="BP120" s="185">
        <f t="shared" si="320"/>
        <v>0</v>
      </c>
      <c r="BQ120" s="185">
        <f t="shared" si="321"/>
        <v>0</v>
      </c>
      <c r="BR120" s="185">
        <f t="shared" si="322"/>
        <v>0</v>
      </c>
      <c r="BS120" s="175">
        <f>SUM(AZ120,BB120,BF120,BH120)</f>
        <v>0</v>
      </c>
      <c r="BT120" s="186"/>
      <c r="BU120" s="187"/>
      <c r="BV120" s="187"/>
      <c r="BW120" s="187"/>
      <c r="BX120" s="187"/>
      <c r="BY120" s="187"/>
      <c r="BZ120" s="187"/>
      <c r="CA120" s="187"/>
      <c r="CB120" s="187"/>
      <c r="CC120" s="187"/>
      <c r="CD120" s="187"/>
      <c r="CF120" s="129"/>
      <c r="CO120" s="124"/>
    </row>
    <row r="121" spans="5:93" ht="60.75" hidden="1" customHeight="1" x14ac:dyDescent="0.2">
      <c r="E121" s="443"/>
      <c r="F121" s="443"/>
      <c r="G121" s="443"/>
      <c r="H121" s="174" t="s">
        <v>320</v>
      </c>
      <c r="I121" s="175"/>
      <c r="J121" s="175"/>
      <c r="K121" s="188">
        <f>+PEI!H92</f>
        <v>0</v>
      </c>
      <c r="L121" s="188"/>
      <c r="M121" s="175">
        <f>+PEI!I91</f>
        <v>0</v>
      </c>
      <c r="N121" s="188">
        <f>+PEI!J92</f>
        <v>0</v>
      </c>
      <c r="O121" s="178"/>
      <c r="P121" s="178"/>
      <c r="Q121" s="177" t="str">
        <f t="shared" si="323"/>
        <v/>
      </c>
      <c r="R121" s="179" t="str">
        <f t="shared" ca="1" si="324"/>
        <v/>
      </c>
      <c r="S121" s="180"/>
      <c r="T121" s="181" t="str">
        <f>IF(Q121="","",(IF(AND(R121&gt;0,BS121&lt;100%),"Pendiente",IF(AND(R121&gt;0,BS121=100%),"Finalizada",IF(AND(R121&lt;0,BS121=100%),"Finalizada","Pendiente")))))</f>
        <v/>
      </c>
      <c r="U121" s="181" t="str">
        <f t="shared" si="331"/>
        <v/>
      </c>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75">
        <f>+PEI!K92</f>
        <v>0</v>
      </c>
      <c r="AQ121" s="175">
        <f>AP121*I121</f>
        <v>0</v>
      </c>
      <c r="AR121" s="175">
        <f>+PEI!L92</f>
        <v>0</v>
      </c>
      <c r="AS121" s="175">
        <f>AR121*I121</f>
        <v>0</v>
      </c>
      <c r="AT121" s="175"/>
      <c r="AU121" s="175">
        <f>+PEI!M92</f>
        <v>0</v>
      </c>
      <c r="AV121" s="175">
        <f>AU121*I121</f>
        <v>0</v>
      </c>
      <c r="AW121" s="175">
        <f>+PEI!N92</f>
        <v>0</v>
      </c>
      <c r="AX121" s="175">
        <f>AW121*I121</f>
        <v>0</v>
      </c>
      <c r="AY121" s="342"/>
      <c r="AZ121" s="182"/>
      <c r="BA121" s="183">
        <f>AZ121*I121</f>
        <v>0</v>
      </c>
      <c r="BB121" s="182"/>
      <c r="BC121" s="183">
        <f>BB121*I121</f>
        <v>0</v>
      </c>
      <c r="BD121" s="183"/>
      <c r="BE121" s="183"/>
      <c r="BF121" s="182"/>
      <c r="BG121" s="183">
        <f>BF121*I121</f>
        <v>0</v>
      </c>
      <c r="BH121" s="182"/>
      <c r="BI121" s="183">
        <f>BH121*I121</f>
        <v>0</v>
      </c>
      <c r="BJ121" s="183"/>
      <c r="BK121" s="184">
        <f t="shared" si="315"/>
        <v>0</v>
      </c>
      <c r="BL121" s="184">
        <f t="shared" si="316"/>
        <v>0</v>
      </c>
      <c r="BM121" s="184">
        <f t="shared" si="317"/>
        <v>0</v>
      </c>
      <c r="BN121" s="184">
        <f t="shared" si="318"/>
        <v>0</v>
      </c>
      <c r="BO121" s="185">
        <f t="shared" si="319"/>
        <v>0</v>
      </c>
      <c r="BP121" s="185">
        <f t="shared" si="320"/>
        <v>0</v>
      </c>
      <c r="BQ121" s="185">
        <f t="shared" si="321"/>
        <v>0</v>
      </c>
      <c r="BR121" s="185">
        <f t="shared" si="322"/>
        <v>0</v>
      </c>
      <c r="BS121" s="175">
        <f>SUM(AZ121,BB121,BF121,BH121)</f>
        <v>0</v>
      </c>
      <c r="BT121" s="186"/>
      <c r="BU121" s="187"/>
      <c r="BV121" s="187"/>
      <c r="BW121" s="187"/>
      <c r="BX121" s="187"/>
      <c r="BY121" s="187"/>
      <c r="BZ121" s="187"/>
      <c r="CA121" s="187"/>
      <c r="CB121" s="187"/>
      <c r="CC121" s="187"/>
      <c r="CD121" s="187"/>
      <c r="CF121" s="129"/>
      <c r="CO121" s="124"/>
    </row>
    <row r="122" spans="5:93" ht="60.75" customHeight="1" x14ac:dyDescent="0.2">
      <c r="E122" s="443"/>
      <c r="F122" s="443"/>
      <c r="G122" s="168"/>
      <c r="H122" s="168"/>
      <c r="I122" s="169">
        <f>SUM(I117:I121)</f>
        <v>1</v>
      </c>
      <c r="J122" s="169"/>
      <c r="K122" s="169"/>
      <c r="L122" s="169"/>
      <c r="M122" s="168"/>
      <c r="N122" s="168"/>
      <c r="O122" s="168"/>
      <c r="P122" s="168"/>
      <c r="Q122" s="168"/>
      <c r="R122" s="168"/>
      <c r="S122" s="168"/>
      <c r="T122" s="168"/>
      <c r="U122" s="168" t="s">
        <v>139</v>
      </c>
      <c r="V122" s="168"/>
      <c r="W122" s="168"/>
      <c r="X122" s="168"/>
      <c r="Y122" s="238">
        <f>SUM(Y117:Y121)</f>
        <v>197757454</v>
      </c>
      <c r="Z122" s="238">
        <f>SUM(Z117:Z118)</f>
        <v>50257454</v>
      </c>
      <c r="AA122" s="238">
        <f>SUM(AA117:AA118)</f>
        <v>147500000</v>
      </c>
      <c r="AB122" s="238"/>
      <c r="AC122" s="238"/>
      <c r="AD122" s="238"/>
      <c r="AE122" s="238"/>
      <c r="AF122" s="238"/>
      <c r="AG122" s="291">
        <f>SUM(AG117:AG118)</f>
        <v>0</v>
      </c>
      <c r="AH122" s="168"/>
      <c r="AI122" s="291">
        <f>SUM(AI117:AI118)</f>
        <v>11122335.74</v>
      </c>
      <c r="AJ122" s="168"/>
      <c r="AK122" s="364">
        <f>SUM(AK117:AK118)</f>
        <v>3325929.2</v>
      </c>
      <c r="AL122" s="168"/>
      <c r="AM122" s="364">
        <f>SUM(AM117:AM118)</f>
        <v>62510060.43</v>
      </c>
      <c r="AN122" s="168"/>
      <c r="AO122" s="291">
        <f>SUM(AG122,AI122,AK122,AM122)</f>
        <v>76958325.370000005</v>
      </c>
      <c r="AP122" s="168"/>
      <c r="AQ122" s="170">
        <f>SUM(AQ117:AQ121)/$I122</f>
        <v>0.15</v>
      </c>
      <c r="AR122" s="170"/>
      <c r="AS122" s="170">
        <f>SUM(AS117:AS121)/$I122</f>
        <v>0.35</v>
      </c>
      <c r="AT122" s="297">
        <f>+(AS122+AQ122)/I122</f>
        <v>0.5</v>
      </c>
      <c r="AU122" s="170"/>
      <c r="AV122" s="170">
        <f>SUM(AV117:AV121)/$I122</f>
        <v>0.35</v>
      </c>
      <c r="AW122" s="170"/>
      <c r="AX122" s="170">
        <f>SUM(AX117:AX121)/$I122</f>
        <v>0.15</v>
      </c>
      <c r="AY122" s="345">
        <f>+(AX122+AV122)/I122</f>
        <v>0.5</v>
      </c>
      <c r="AZ122" s="168"/>
      <c r="BA122" s="170">
        <f>SUM(BA117:BA121)/$I122</f>
        <v>0</v>
      </c>
      <c r="BB122" s="304"/>
      <c r="BC122" s="170">
        <f>SUM(BC117:BC121)/$I122</f>
        <v>0.3</v>
      </c>
      <c r="BD122" s="170"/>
      <c r="BE122" s="297">
        <f>+(BC122+BA122)/I122</f>
        <v>0.3</v>
      </c>
      <c r="BF122" s="168"/>
      <c r="BG122" s="169">
        <f>SUM(BG117:BG121)/$I122</f>
        <v>0</v>
      </c>
      <c r="BH122" s="168"/>
      <c r="BI122" s="169">
        <f>SUM(BI117:BI121)/$I122</f>
        <v>0.7</v>
      </c>
      <c r="BJ122" s="297">
        <f>+(BI122+BG122)/I122</f>
        <v>0.7</v>
      </c>
      <c r="BK122" s="168"/>
      <c r="BL122" s="172">
        <f>BA122-AQ122</f>
        <v>-0.15</v>
      </c>
      <c r="BM122" s="172">
        <f>BC122-AS122</f>
        <v>-4.9999999999999989E-2</v>
      </c>
      <c r="BN122" s="172">
        <f>BG122-AV122</f>
        <v>-0.35</v>
      </c>
      <c r="BO122" s="172">
        <f>BI122-AX122</f>
        <v>0.54999999999999993</v>
      </c>
      <c r="BP122" s="172">
        <f>SUM(BL122)</f>
        <v>-0.15</v>
      </c>
      <c r="BQ122" s="172">
        <f>SUM(BL122,BM122)</f>
        <v>-0.19999999999999998</v>
      </c>
      <c r="BR122" s="172">
        <f>SUM(BL122:BN122)</f>
        <v>-0.54999999999999993</v>
      </c>
      <c r="BS122" s="172">
        <f>SUM(BL122:BO122)</f>
        <v>0</v>
      </c>
      <c r="BT122" s="168"/>
      <c r="BU122" s="168"/>
      <c r="BV122" s="168"/>
      <c r="BW122" s="168"/>
      <c r="BX122" s="168"/>
      <c r="BY122" s="168"/>
      <c r="BZ122" s="168"/>
      <c r="CA122" s="168"/>
      <c r="CB122" s="168"/>
      <c r="CC122" s="168"/>
      <c r="CD122" s="168"/>
    </row>
    <row r="123" spans="5:93" ht="41.25" customHeight="1" x14ac:dyDescent="0.2">
      <c r="E123" s="206" t="s">
        <v>321</v>
      </c>
      <c r="F123" s="207"/>
      <c r="G123" s="208"/>
      <c r="H123" s="208"/>
      <c r="I123" s="209"/>
      <c r="J123" s="209"/>
      <c r="K123" s="209"/>
      <c r="L123" s="209"/>
      <c r="M123" s="208"/>
      <c r="N123" s="208"/>
      <c r="O123" s="208"/>
      <c r="P123" s="208"/>
      <c r="Q123" s="208"/>
      <c r="R123" s="208"/>
      <c r="S123" s="208"/>
      <c r="T123" s="208" t="s">
        <v>138</v>
      </c>
      <c r="U123" s="208"/>
      <c r="V123" s="208"/>
      <c r="W123" s="208"/>
      <c r="X123" s="208"/>
      <c r="Y123" s="322">
        <f>+Y122+Y85</f>
        <v>393854831</v>
      </c>
      <c r="Z123" s="208"/>
      <c r="AA123" s="208"/>
      <c r="AB123" s="208"/>
      <c r="AC123" s="208"/>
      <c r="AD123" s="208"/>
      <c r="AE123" s="208"/>
      <c r="AF123" s="208"/>
      <c r="AG123" s="208"/>
      <c r="AH123" s="208"/>
      <c r="AI123" s="208"/>
      <c r="AJ123" s="208"/>
      <c r="AK123" s="208"/>
      <c r="AL123" s="208"/>
      <c r="AM123" s="208"/>
      <c r="AN123" s="208"/>
      <c r="AO123" s="365">
        <f>SUM(AO122,AO109,AO85)</f>
        <v>217129458.07999998</v>
      </c>
      <c r="AP123" s="210"/>
      <c r="AQ123" s="210"/>
      <c r="AR123" s="210"/>
      <c r="AS123" s="210"/>
      <c r="AT123" s="210"/>
      <c r="AU123" s="210"/>
      <c r="AV123" s="210"/>
      <c r="AW123" s="210"/>
      <c r="AX123" s="208"/>
      <c r="AY123" s="345"/>
      <c r="AZ123" s="211"/>
      <c r="BA123" s="211"/>
      <c r="BB123" s="211"/>
      <c r="BC123" s="211"/>
      <c r="BD123" s="211"/>
      <c r="BE123" s="211"/>
      <c r="BF123" s="211"/>
      <c r="BG123" s="211"/>
      <c r="BH123" s="211"/>
      <c r="BI123" s="211"/>
      <c r="BJ123" s="211"/>
      <c r="BK123" s="212"/>
      <c r="BL123" s="212"/>
      <c r="BM123" s="212"/>
      <c r="BN123" s="212"/>
      <c r="BO123" s="212"/>
      <c r="BP123" s="212"/>
      <c r="BQ123" s="212"/>
      <c r="BR123" s="212"/>
      <c r="BS123" s="213"/>
      <c r="BT123" s="214"/>
      <c r="BU123" s="215"/>
      <c r="BV123" s="215"/>
      <c r="BW123" s="215"/>
      <c r="BX123" s="215"/>
      <c r="BY123" s="215"/>
      <c r="BZ123" s="215"/>
      <c r="CA123" s="215"/>
      <c r="CB123" s="215"/>
      <c r="CC123" s="215"/>
      <c r="CD123" s="215"/>
      <c r="CG123" s="124"/>
      <c r="CH123" s="124"/>
      <c r="CI123" s="124"/>
      <c r="CJ123" s="124"/>
      <c r="CK123" s="124"/>
      <c r="CL123" s="124"/>
      <c r="CM123" s="124"/>
      <c r="CN123" s="124"/>
      <c r="CO123" s="124"/>
    </row>
    <row r="124" spans="5:93" ht="60.75" customHeight="1" x14ac:dyDescent="0.2">
      <c r="E124" s="442">
        <v>4</v>
      </c>
      <c r="F124" s="442" t="s">
        <v>326</v>
      </c>
      <c r="G124" s="474" t="s">
        <v>333</v>
      </c>
      <c r="H124" s="174" t="s">
        <v>579</v>
      </c>
      <c r="I124" s="175">
        <v>0.5</v>
      </c>
      <c r="J124" s="175" t="s">
        <v>104</v>
      </c>
      <c r="K124" s="188" t="s">
        <v>329</v>
      </c>
      <c r="L124" s="188" t="s">
        <v>403</v>
      </c>
      <c r="M124" s="188" t="s">
        <v>330</v>
      </c>
      <c r="N124" s="188" t="s">
        <v>22</v>
      </c>
      <c r="O124" s="178">
        <v>45292</v>
      </c>
      <c r="P124" s="178">
        <v>45657</v>
      </c>
      <c r="Q124" s="177">
        <f t="shared" ref="Q124:Q127" si="332">IF(OR(O124="",P124=""),"",P124-O124)</f>
        <v>365</v>
      </c>
      <c r="R124" s="179">
        <f t="shared" ref="R124:R127" ca="1" si="333">IF(OR(O124="",P124=""),"",P124-TODAY())</f>
        <v>-29</v>
      </c>
      <c r="S124" s="180"/>
      <c r="T124" s="181" t="str">
        <f t="shared" ref="T124:T129" ca="1" si="334">IF(Q124="","",(IF(AND(R124&gt;0,BS124&lt;100%),"Pendiente",IF(AND(R124&gt;0,BS124=100%),"Finalizada",IF(AND(R124&lt;0,BS124=100%),"Finalizada","Pendiente")))))</f>
        <v>Finalizada</v>
      </c>
      <c r="U124" s="181" t="str">
        <f ca="1">IF((OR(O124="",P124="")),"",IF(T124="Finalizada","Finalizada",(P124-$B$2)))</f>
        <v>Finalizada</v>
      </c>
      <c r="V124" s="181"/>
      <c r="W124" s="181"/>
      <c r="X124" s="181"/>
      <c r="Y124" s="219">
        <f t="shared" ref="Y124:Y129" si="335">SUM(Z124:AB124)</f>
        <v>0</v>
      </c>
      <c r="Z124" s="219"/>
      <c r="AA124" s="219"/>
      <c r="AB124" s="219"/>
      <c r="AC124" s="219"/>
      <c r="AD124" s="219"/>
      <c r="AE124" s="219"/>
      <c r="AF124" s="219"/>
      <c r="AG124" s="290"/>
      <c r="AH124" s="287" t="e">
        <f t="shared" ref="AH124:AH129" si="336">+Y124/AG124</f>
        <v>#DIV/0!</v>
      </c>
      <c r="AI124" s="287"/>
      <c r="AJ124" s="287" t="e">
        <f t="shared" ref="AJ124:AJ129" si="337">+AA124/AI124</f>
        <v>#DIV/0!</v>
      </c>
      <c r="AK124" s="287"/>
      <c r="AL124" s="287" t="e">
        <f t="shared" ref="AL124:AL129" si="338">+AG124/AK124</f>
        <v>#DIV/0!</v>
      </c>
      <c r="AM124" s="287"/>
      <c r="AN124" s="287" t="e">
        <f t="shared" ref="AN124:AN129" si="339">+AI124/AM124</f>
        <v>#DIV/0!</v>
      </c>
      <c r="AO124" s="287"/>
      <c r="AP124" s="175">
        <v>0.25</v>
      </c>
      <c r="AQ124" s="217">
        <f t="shared" ref="AQ124:AQ129" si="340">AP124*I124</f>
        <v>0.125</v>
      </c>
      <c r="AR124" s="175">
        <v>0.25</v>
      </c>
      <c r="AS124" s="217">
        <f t="shared" ref="AS124:AS129" si="341">AR124*I124</f>
        <v>0.125</v>
      </c>
      <c r="AT124" s="217"/>
      <c r="AU124" s="175">
        <v>0.25</v>
      </c>
      <c r="AV124" s="217">
        <f t="shared" ref="AV124:AV129" si="342">AU124*I124</f>
        <v>0.125</v>
      </c>
      <c r="AW124" s="175">
        <v>0.25</v>
      </c>
      <c r="AX124" s="217">
        <f t="shared" ref="AX124:AX129" si="343">AW124*I124</f>
        <v>0.125</v>
      </c>
      <c r="AY124" s="342">
        <f t="shared" ref="AY124:AY129" si="344">SUM(AP124,AR124,AU124,AW124)</f>
        <v>1</v>
      </c>
      <c r="AZ124" s="182">
        <v>0.25</v>
      </c>
      <c r="BA124" s="183">
        <f t="shared" ref="BA124:BA129" si="345">AZ124*I124</f>
        <v>0.125</v>
      </c>
      <c r="BB124" s="182">
        <v>0.25</v>
      </c>
      <c r="BC124" s="183">
        <f t="shared" ref="BC124:BC129" si="346">BB124*I124</f>
        <v>0.125</v>
      </c>
      <c r="BD124" s="183"/>
      <c r="BE124" s="183"/>
      <c r="BF124" s="182">
        <v>0.25</v>
      </c>
      <c r="BG124" s="183">
        <f t="shared" ref="BG124:BG129" si="347">BF124*I124</f>
        <v>0.125</v>
      </c>
      <c r="BH124" s="182">
        <v>0.25</v>
      </c>
      <c r="BI124" s="183">
        <f t="shared" ref="BI124:BI129" si="348">BH124*I124</f>
        <v>0.125</v>
      </c>
      <c r="BJ124" s="183"/>
      <c r="BK124" s="184">
        <f t="shared" ref="BK124:BK127" si="349">AZ124-AP124</f>
        <v>0</v>
      </c>
      <c r="BL124" s="184">
        <f>BB124-AR124</f>
        <v>0</v>
      </c>
      <c r="BM124" s="184">
        <f>BF124-AU124</f>
        <v>0</v>
      </c>
      <c r="BN124" s="184">
        <f>BH124-AW124</f>
        <v>0</v>
      </c>
      <c r="BO124" s="185">
        <f t="shared" ref="BO124:BO127" si="350">SUM(BK124)</f>
        <v>0</v>
      </c>
      <c r="BP124" s="185">
        <f t="shared" ref="BP124:BP127" si="351">SUM(BK124,BL124)</f>
        <v>0</v>
      </c>
      <c r="BQ124" s="185">
        <f t="shared" ref="BQ124:BQ127" si="352">SUM(BK124:BM124)</f>
        <v>0</v>
      </c>
      <c r="BR124" s="185">
        <f t="shared" ref="BR124:BR127" si="353">SUM(BK124:BN124)</f>
        <v>0</v>
      </c>
      <c r="BS124" s="175">
        <f t="shared" ref="BS124:BS127" si="354">SUM(AZ124,BB124,BF124,BH124)</f>
        <v>1</v>
      </c>
      <c r="BT124" s="186"/>
      <c r="BU124" s="187"/>
      <c r="BV124" s="187"/>
      <c r="BW124" s="187"/>
      <c r="BX124" s="187"/>
      <c r="BY124" s="187"/>
      <c r="BZ124" s="187"/>
      <c r="CA124" s="187"/>
      <c r="CB124" s="187"/>
      <c r="CC124" s="187"/>
      <c r="CD124" s="187"/>
      <c r="CF124" s="129"/>
      <c r="CO124" s="124"/>
    </row>
    <row r="125" spans="5:93" ht="60.75" customHeight="1" x14ac:dyDescent="0.2">
      <c r="E125" s="443"/>
      <c r="F125" s="443"/>
      <c r="G125" s="475"/>
      <c r="H125" s="174" t="s">
        <v>580</v>
      </c>
      <c r="I125" s="175">
        <v>0.05</v>
      </c>
      <c r="J125" s="175" t="s">
        <v>212</v>
      </c>
      <c r="K125" s="188" t="s">
        <v>327</v>
      </c>
      <c r="L125" s="188" t="s">
        <v>322</v>
      </c>
      <c r="M125" s="188" t="s">
        <v>331</v>
      </c>
      <c r="N125" s="188" t="s">
        <v>22</v>
      </c>
      <c r="O125" s="178">
        <v>45292</v>
      </c>
      <c r="P125" s="178">
        <v>45657</v>
      </c>
      <c r="Q125" s="177">
        <f t="shared" si="332"/>
        <v>365</v>
      </c>
      <c r="R125" s="179">
        <f t="shared" ca="1" si="333"/>
        <v>-29</v>
      </c>
      <c r="S125" s="180"/>
      <c r="T125" s="181" t="str">
        <f t="shared" ca="1" si="334"/>
        <v>Finalizada</v>
      </c>
      <c r="U125" s="181" t="str">
        <f t="shared" ref="U125:U127" ca="1" si="355">IF((OR(O125="",P125="")),"",IF(T125="Finalizada","Finalizada",(P125-$B$2)))</f>
        <v>Finalizada</v>
      </c>
      <c r="V125" s="181"/>
      <c r="W125" s="181"/>
      <c r="X125" s="181"/>
      <c r="Y125" s="219">
        <f t="shared" si="335"/>
        <v>0</v>
      </c>
      <c r="Z125" s="219"/>
      <c r="AA125" s="219"/>
      <c r="AB125" s="219"/>
      <c r="AC125" s="219"/>
      <c r="AD125" s="219"/>
      <c r="AE125" s="219"/>
      <c r="AF125" s="219"/>
      <c r="AG125" s="290"/>
      <c r="AH125" s="287" t="e">
        <f t="shared" si="336"/>
        <v>#DIV/0!</v>
      </c>
      <c r="AI125" s="287"/>
      <c r="AJ125" s="287" t="e">
        <f t="shared" si="337"/>
        <v>#DIV/0!</v>
      </c>
      <c r="AK125" s="287"/>
      <c r="AL125" s="287" t="e">
        <f t="shared" si="338"/>
        <v>#DIV/0!</v>
      </c>
      <c r="AM125" s="287"/>
      <c r="AN125" s="287" t="e">
        <f t="shared" si="339"/>
        <v>#DIV/0!</v>
      </c>
      <c r="AO125" s="287"/>
      <c r="AP125" s="175">
        <v>0.25</v>
      </c>
      <c r="AQ125" s="217">
        <f t="shared" si="340"/>
        <v>1.2500000000000001E-2</v>
      </c>
      <c r="AR125" s="175">
        <v>0.25</v>
      </c>
      <c r="AS125" s="217">
        <f t="shared" si="341"/>
        <v>1.2500000000000001E-2</v>
      </c>
      <c r="AT125" s="217"/>
      <c r="AU125" s="175">
        <v>0.25</v>
      </c>
      <c r="AV125" s="217">
        <f t="shared" si="342"/>
        <v>1.2500000000000001E-2</v>
      </c>
      <c r="AW125" s="175">
        <v>0.25</v>
      </c>
      <c r="AX125" s="217">
        <f t="shared" si="343"/>
        <v>1.2500000000000001E-2</v>
      </c>
      <c r="AY125" s="342">
        <f t="shared" si="344"/>
        <v>1</v>
      </c>
      <c r="AZ125" s="182">
        <v>0.25</v>
      </c>
      <c r="BA125" s="183">
        <f t="shared" si="345"/>
        <v>1.2500000000000001E-2</v>
      </c>
      <c r="BB125" s="182">
        <v>0.25</v>
      </c>
      <c r="BC125" s="183">
        <f t="shared" si="346"/>
        <v>1.2500000000000001E-2</v>
      </c>
      <c r="BD125" s="183"/>
      <c r="BE125" s="183"/>
      <c r="BF125" s="182">
        <v>0.25</v>
      </c>
      <c r="BG125" s="183">
        <f t="shared" si="347"/>
        <v>1.2500000000000001E-2</v>
      </c>
      <c r="BH125" s="182">
        <v>0.25</v>
      </c>
      <c r="BI125" s="183">
        <f t="shared" si="348"/>
        <v>1.2500000000000001E-2</v>
      </c>
      <c r="BJ125" s="183"/>
      <c r="BK125" s="184">
        <f t="shared" si="349"/>
        <v>0</v>
      </c>
      <c r="BL125" s="184">
        <f>BB125-AR125</f>
        <v>0</v>
      </c>
      <c r="BM125" s="184">
        <f>BF125-AU125</f>
        <v>0</v>
      </c>
      <c r="BN125" s="184">
        <f>BH125-AW125</f>
        <v>0</v>
      </c>
      <c r="BO125" s="185">
        <f t="shared" si="350"/>
        <v>0</v>
      </c>
      <c r="BP125" s="185">
        <f t="shared" si="351"/>
        <v>0</v>
      </c>
      <c r="BQ125" s="185">
        <f t="shared" si="352"/>
        <v>0</v>
      </c>
      <c r="BR125" s="185">
        <f t="shared" si="353"/>
        <v>0</v>
      </c>
      <c r="BS125" s="175">
        <f t="shared" si="354"/>
        <v>1</v>
      </c>
      <c r="BT125" s="186"/>
      <c r="BU125" s="187"/>
      <c r="BV125" s="187"/>
      <c r="BW125" s="187"/>
      <c r="BX125" s="187"/>
      <c r="BY125" s="187"/>
      <c r="BZ125" s="187"/>
      <c r="CA125" s="187"/>
      <c r="CB125" s="187"/>
      <c r="CC125" s="187"/>
      <c r="CD125" s="187"/>
      <c r="CF125" s="129"/>
      <c r="CO125" s="124"/>
    </row>
    <row r="126" spans="5:93" ht="60.75" customHeight="1" x14ac:dyDescent="0.2">
      <c r="E126" s="443"/>
      <c r="F126" s="443"/>
      <c r="G126" s="475"/>
      <c r="H126" s="174" t="s">
        <v>581</v>
      </c>
      <c r="I126" s="175">
        <v>0.15</v>
      </c>
      <c r="J126" s="175" t="s">
        <v>213</v>
      </c>
      <c r="K126" s="188" t="s">
        <v>328</v>
      </c>
      <c r="L126" s="188" t="s">
        <v>323</v>
      </c>
      <c r="M126" s="188" t="s">
        <v>332</v>
      </c>
      <c r="N126" s="188" t="s">
        <v>22</v>
      </c>
      <c r="O126" s="178">
        <v>45292</v>
      </c>
      <c r="P126" s="178">
        <v>45657</v>
      </c>
      <c r="Q126" s="177">
        <f t="shared" si="332"/>
        <v>365</v>
      </c>
      <c r="R126" s="179">
        <f t="shared" ca="1" si="333"/>
        <v>-29</v>
      </c>
      <c r="S126" s="180"/>
      <c r="T126" s="181" t="str">
        <f t="shared" ca="1" si="334"/>
        <v>Finalizada</v>
      </c>
      <c r="U126" s="181" t="str">
        <f t="shared" ca="1" si="355"/>
        <v>Finalizada</v>
      </c>
      <c r="V126" s="181"/>
      <c r="W126" s="181"/>
      <c r="X126" s="181"/>
      <c r="Y126" s="219">
        <f t="shared" si="335"/>
        <v>0</v>
      </c>
      <c r="Z126" s="219"/>
      <c r="AA126" s="219"/>
      <c r="AB126" s="219"/>
      <c r="AC126" s="219"/>
      <c r="AD126" s="219"/>
      <c r="AE126" s="219"/>
      <c r="AF126" s="219"/>
      <c r="AG126" s="290"/>
      <c r="AH126" s="287" t="e">
        <f t="shared" si="336"/>
        <v>#DIV/0!</v>
      </c>
      <c r="AI126" s="287"/>
      <c r="AJ126" s="287" t="e">
        <f t="shared" si="337"/>
        <v>#DIV/0!</v>
      </c>
      <c r="AK126" s="287"/>
      <c r="AL126" s="287" t="e">
        <f t="shared" si="338"/>
        <v>#DIV/0!</v>
      </c>
      <c r="AM126" s="287"/>
      <c r="AN126" s="287" t="e">
        <f t="shared" si="339"/>
        <v>#DIV/0!</v>
      </c>
      <c r="AO126" s="287"/>
      <c r="AP126" s="175">
        <v>0.25</v>
      </c>
      <c r="AQ126" s="217">
        <f t="shared" si="340"/>
        <v>3.7499999999999999E-2</v>
      </c>
      <c r="AR126" s="175">
        <v>0.25</v>
      </c>
      <c r="AS126" s="217">
        <f t="shared" si="341"/>
        <v>3.7499999999999999E-2</v>
      </c>
      <c r="AT126" s="217"/>
      <c r="AU126" s="175">
        <v>0.25</v>
      </c>
      <c r="AV126" s="217">
        <f t="shared" si="342"/>
        <v>3.7499999999999999E-2</v>
      </c>
      <c r="AW126" s="175">
        <v>0.25</v>
      </c>
      <c r="AX126" s="217">
        <f t="shared" si="343"/>
        <v>3.7499999999999999E-2</v>
      </c>
      <c r="AY126" s="342">
        <f t="shared" si="344"/>
        <v>1</v>
      </c>
      <c r="AZ126" s="182">
        <v>0.25</v>
      </c>
      <c r="BA126" s="183">
        <f t="shared" si="345"/>
        <v>3.7499999999999999E-2</v>
      </c>
      <c r="BB126" s="182">
        <v>0.25</v>
      </c>
      <c r="BC126" s="183">
        <f t="shared" si="346"/>
        <v>3.7499999999999999E-2</v>
      </c>
      <c r="BD126" s="183"/>
      <c r="BE126" s="183"/>
      <c r="BF126" s="182">
        <v>0.25</v>
      </c>
      <c r="BG126" s="183">
        <f t="shared" si="347"/>
        <v>3.7499999999999999E-2</v>
      </c>
      <c r="BH126" s="182">
        <v>0.25</v>
      </c>
      <c r="BI126" s="183">
        <f t="shared" si="348"/>
        <v>3.7499999999999999E-2</v>
      </c>
      <c r="BJ126" s="183"/>
      <c r="BK126" s="184">
        <f t="shared" si="349"/>
        <v>0</v>
      </c>
      <c r="BL126" s="184">
        <f>BB126-AR126</f>
        <v>0</v>
      </c>
      <c r="BM126" s="184">
        <f>BF126-AU126</f>
        <v>0</v>
      </c>
      <c r="BN126" s="184">
        <f>BH126-AW126</f>
        <v>0</v>
      </c>
      <c r="BO126" s="185">
        <f t="shared" si="350"/>
        <v>0</v>
      </c>
      <c r="BP126" s="185">
        <f t="shared" si="351"/>
        <v>0</v>
      </c>
      <c r="BQ126" s="185">
        <f t="shared" si="352"/>
        <v>0</v>
      </c>
      <c r="BR126" s="185">
        <f t="shared" si="353"/>
        <v>0</v>
      </c>
      <c r="BS126" s="175">
        <f t="shared" si="354"/>
        <v>1</v>
      </c>
      <c r="BT126" s="186"/>
      <c r="BU126" s="187"/>
      <c r="BV126" s="187"/>
      <c r="BW126" s="187"/>
      <c r="BX126" s="187"/>
      <c r="BY126" s="187"/>
      <c r="BZ126" s="187"/>
      <c r="CA126" s="187"/>
      <c r="CB126" s="187"/>
      <c r="CC126" s="187"/>
      <c r="CD126" s="187"/>
      <c r="CF126" s="129"/>
      <c r="CO126" s="124"/>
    </row>
    <row r="127" spans="5:93" ht="60.75" customHeight="1" x14ac:dyDescent="0.2">
      <c r="E127" s="443"/>
      <c r="F127" s="443"/>
      <c r="G127" s="236" t="s">
        <v>334</v>
      </c>
      <c r="H127" s="174" t="s">
        <v>582</v>
      </c>
      <c r="I127" s="175">
        <v>0.1</v>
      </c>
      <c r="J127" s="175"/>
      <c r="K127" s="188" t="s">
        <v>335</v>
      </c>
      <c r="L127" s="188" t="s">
        <v>411</v>
      </c>
      <c r="M127" s="188" t="s">
        <v>336</v>
      </c>
      <c r="N127" s="188" t="s">
        <v>22</v>
      </c>
      <c r="O127" s="178">
        <v>45292</v>
      </c>
      <c r="P127" s="178">
        <v>45657</v>
      </c>
      <c r="Q127" s="177">
        <f t="shared" si="332"/>
        <v>365</v>
      </c>
      <c r="R127" s="179">
        <f t="shared" ca="1" si="333"/>
        <v>-29</v>
      </c>
      <c r="S127" s="180"/>
      <c r="T127" s="181" t="str">
        <f t="shared" ca="1" si="334"/>
        <v>Pendiente</v>
      </c>
      <c r="U127" s="181">
        <f t="shared" ca="1" si="355"/>
        <v>-29</v>
      </c>
      <c r="V127" s="181"/>
      <c r="W127" s="181"/>
      <c r="X127" s="181"/>
      <c r="Y127" s="219">
        <f t="shared" si="335"/>
        <v>0</v>
      </c>
      <c r="Z127" s="219"/>
      <c r="AA127" s="219"/>
      <c r="AB127" s="219"/>
      <c r="AC127" s="219"/>
      <c r="AD127" s="219"/>
      <c r="AE127" s="219"/>
      <c r="AF127" s="219"/>
      <c r="AG127" s="290"/>
      <c r="AH127" s="287" t="e">
        <f t="shared" si="336"/>
        <v>#DIV/0!</v>
      </c>
      <c r="AI127" s="287"/>
      <c r="AJ127" s="287" t="e">
        <f t="shared" si="337"/>
        <v>#DIV/0!</v>
      </c>
      <c r="AK127" s="287"/>
      <c r="AL127" s="287" t="e">
        <f t="shared" si="338"/>
        <v>#DIV/0!</v>
      </c>
      <c r="AM127" s="287"/>
      <c r="AN127" s="287" t="e">
        <f t="shared" si="339"/>
        <v>#DIV/0!</v>
      </c>
      <c r="AO127" s="287"/>
      <c r="AP127" s="175">
        <v>0.25</v>
      </c>
      <c r="AQ127" s="217">
        <f t="shared" si="340"/>
        <v>2.5000000000000001E-2</v>
      </c>
      <c r="AR127" s="175">
        <v>0.25</v>
      </c>
      <c r="AS127" s="217">
        <f t="shared" si="341"/>
        <v>2.5000000000000001E-2</v>
      </c>
      <c r="AT127" s="217"/>
      <c r="AU127" s="175">
        <v>0.25</v>
      </c>
      <c r="AV127" s="217">
        <f t="shared" si="342"/>
        <v>2.5000000000000001E-2</v>
      </c>
      <c r="AW127" s="175">
        <v>0.25</v>
      </c>
      <c r="AX127" s="217">
        <f t="shared" si="343"/>
        <v>2.5000000000000001E-2</v>
      </c>
      <c r="AY127" s="342">
        <f t="shared" si="344"/>
        <v>1</v>
      </c>
      <c r="AZ127" s="182">
        <v>0</v>
      </c>
      <c r="BA127" s="183">
        <f t="shared" si="345"/>
        <v>0</v>
      </c>
      <c r="BB127" s="182">
        <v>0.25</v>
      </c>
      <c r="BC127" s="183">
        <f t="shared" si="346"/>
        <v>2.5000000000000001E-2</v>
      </c>
      <c r="BD127" s="183"/>
      <c r="BE127" s="183"/>
      <c r="BF127" s="182">
        <v>0.25</v>
      </c>
      <c r="BG127" s="183">
        <f t="shared" si="347"/>
        <v>2.5000000000000001E-2</v>
      </c>
      <c r="BH127" s="182">
        <v>0.25</v>
      </c>
      <c r="BI127" s="183">
        <f t="shared" si="348"/>
        <v>2.5000000000000001E-2</v>
      </c>
      <c r="BJ127" s="183"/>
      <c r="BK127" s="184">
        <f t="shared" si="349"/>
        <v>-0.25</v>
      </c>
      <c r="BL127" s="184">
        <f>BB127-AR127</f>
        <v>0</v>
      </c>
      <c r="BM127" s="184">
        <f>BF127-AU127</f>
        <v>0</v>
      </c>
      <c r="BN127" s="184">
        <f>BH127-AW127</f>
        <v>0</v>
      </c>
      <c r="BO127" s="185">
        <f t="shared" si="350"/>
        <v>-0.25</v>
      </c>
      <c r="BP127" s="185">
        <f t="shared" si="351"/>
        <v>-0.25</v>
      </c>
      <c r="BQ127" s="185">
        <f t="shared" si="352"/>
        <v>-0.25</v>
      </c>
      <c r="BR127" s="185">
        <f t="shared" si="353"/>
        <v>-0.25</v>
      </c>
      <c r="BS127" s="175">
        <f t="shared" si="354"/>
        <v>0.75</v>
      </c>
      <c r="BT127" s="186"/>
      <c r="BU127" s="187"/>
      <c r="BV127" s="187" t="s">
        <v>638</v>
      </c>
      <c r="BW127" s="187" t="s">
        <v>754</v>
      </c>
      <c r="BX127" s="187"/>
      <c r="BY127" s="187"/>
      <c r="BZ127" s="187"/>
      <c r="CA127" s="187"/>
      <c r="CB127" s="187"/>
      <c r="CC127" s="187" t="s">
        <v>936</v>
      </c>
      <c r="CD127" s="187"/>
      <c r="CF127" s="129"/>
      <c r="CO127" s="124"/>
    </row>
    <row r="128" spans="5:93" ht="60.75" customHeight="1" x14ac:dyDescent="0.2">
      <c r="E128" s="443"/>
      <c r="F128" s="443"/>
      <c r="G128" s="221"/>
      <c r="H128" s="174" t="s">
        <v>583</v>
      </c>
      <c r="I128" s="175">
        <v>0.1</v>
      </c>
      <c r="J128" s="175"/>
      <c r="K128" s="188" t="s">
        <v>412</v>
      </c>
      <c r="L128" s="188" t="s">
        <v>337</v>
      </c>
      <c r="M128" s="188" t="s">
        <v>338</v>
      </c>
      <c r="N128" s="188" t="s">
        <v>22</v>
      </c>
      <c r="O128" s="178">
        <v>45474</v>
      </c>
      <c r="P128" s="178">
        <v>45657</v>
      </c>
      <c r="Q128" s="177">
        <f t="shared" ref="Q128:Q129" si="356">IF(OR(O128="",P128=""),"",P128-O128)</f>
        <v>183</v>
      </c>
      <c r="R128" s="179">
        <f t="shared" ref="R128:R129" ca="1" si="357">IF(OR(O128="",P128=""),"",P128-TODAY())</f>
        <v>-29</v>
      </c>
      <c r="S128" s="180"/>
      <c r="T128" s="181" t="str">
        <f t="shared" ca="1" si="334"/>
        <v>Finalizada</v>
      </c>
      <c r="U128" s="181" t="str">
        <f t="shared" ref="U128:U129" ca="1" si="358">IF((OR(O128="",P128="")),"",IF(T128="Finalizada","Finalizada",(P128-$B$2)))</f>
        <v>Finalizada</v>
      </c>
      <c r="V128" s="181"/>
      <c r="W128" s="181"/>
      <c r="X128" s="181"/>
      <c r="Y128" s="219">
        <f t="shared" si="335"/>
        <v>0</v>
      </c>
      <c r="Z128" s="219"/>
      <c r="AA128" s="219"/>
      <c r="AB128" s="219"/>
      <c r="AC128" s="219"/>
      <c r="AD128" s="219"/>
      <c r="AE128" s="219"/>
      <c r="AF128" s="219"/>
      <c r="AG128" s="290"/>
      <c r="AH128" s="287" t="e">
        <f t="shared" si="336"/>
        <v>#DIV/0!</v>
      </c>
      <c r="AI128" s="287"/>
      <c r="AJ128" s="287" t="e">
        <f t="shared" si="337"/>
        <v>#DIV/0!</v>
      </c>
      <c r="AK128" s="287"/>
      <c r="AL128" s="287" t="e">
        <f t="shared" si="338"/>
        <v>#DIV/0!</v>
      </c>
      <c r="AM128" s="287"/>
      <c r="AN128" s="287" t="e">
        <f t="shared" si="339"/>
        <v>#DIV/0!</v>
      </c>
      <c r="AO128" s="287"/>
      <c r="AP128" s="175">
        <v>0</v>
      </c>
      <c r="AQ128" s="217">
        <f t="shared" si="340"/>
        <v>0</v>
      </c>
      <c r="AR128" s="175">
        <v>0</v>
      </c>
      <c r="AS128" s="217">
        <f t="shared" si="341"/>
        <v>0</v>
      </c>
      <c r="AT128" s="217"/>
      <c r="AU128" s="175">
        <v>0.5</v>
      </c>
      <c r="AV128" s="217">
        <f t="shared" si="342"/>
        <v>0.05</v>
      </c>
      <c r="AW128" s="175">
        <v>0.5</v>
      </c>
      <c r="AX128" s="217">
        <f t="shared" si="343"/>
        <v>0.05</v>
      </c>
      <c r="AY128" s="342">
        <f t="shared" si="344"/>
        <v>1</v>
      </c>
      <c r="AZ128" s="182">
        <v>0</v>
      </c>
      <c r="BA128" s="183">
        <f t="shared" si="345"/>
        <v>0</v>
      </c>
      <c r="BB128" s="182">
        <v>0</v>
      </c>
      <c r="BC128" s="183">
        <f t="shared" si="346"/>
        <v>0</v>
      </c>
      <c r="BD128" s="183"/>
      <c r="BE128" s="183"/>
      <c r="BF128" s="182">
        <v>0</v>
      </c>
      <c r="BG128" s="183">
        <f t="shared" si="347"/>
        <v>0</v>
      </c>
      <c r="BH128" s="182">
        <v>1</v>
      </c>
      <c r="BI128" s="183">
        <f t="shared" si="348"/>
        <v>0.1</v>
      </c>
      <c r="BJ128" s="183"/>
      <c r="BK128" s="184">
        <f t="shared" ref="BK128:BK129" si="359">AZ128-AP128</f>
        <v>0</v>
      </c>
      <c r="BL128" s="184">
        <f t="shared" ref="BL128:BL129" si="360">BB128-AR128</f>
        <v>0</v>
      </c>
      <c r="BM128" s="184">
        <f t="shared" ref="BM128:BM129" si="361">BF128-AU128</f>
        <v>-0.5</v>
      </c>
      <c r="BN128" s="184">
        <f t="shared" ref="BN128:BN129" si="362">BH128-AW128</f>
        <v>0.5</v>
      </c>
      <c r="BO128" s="185">
        <f t="shared" ref="BO128:BO129" si="363">SUM(BK128)</f>
        <v>0</v>
      </c>
      <c r="BP128" s="185">
        <f t="shared" ref="BP128:BP129" si="364">SUM(BK128,BL128)</f>
        <v>0</v>
      </c>
      <c r="BQ128" s="185">
        <f t="shared" ref="BQ128:BQ129" si="365">SUM(BK128:BM128)</f>
        <v>-0.5</v>
      </c>
      <c r="BR128" s="185">
        <f t="shared" ref="BR128:BR129" si="366">SUM(BK128:BN128)</f>
        <v>0</v>
      </c>
      <c r="BS128" s="175">
        <f t="shared" ref="BS128:BS129" si="367">SUM(AZ128,BB128,BF128,BH128)</f>
        <v>1</v>
      </c>
      <c r="BT128" s="186"/>
      <c r="BU128" s="187"/>
      <c r="BV128" s="187"/>
      <c r="BW128" s="187"/>
      <c r="BX128" s="187" t="s">
        <v>755</v>
      </c>
      <c r="BY128" s="187"/>
      <c r="BZ128" s="187" t="s">
        <v>877</v>
      </c>
      <c r="CA128" s="187" t="s">
        <v>878</v>
      </c>
      <c r="CB128" s="187"/>
      <c r="CC128" s="187"/>
      <c r="CD128" s="187"/>
      <c r="CF128" s="129"/>
      <c r="CO128" s="124"/>
    </row>
    <row r="129" spans="5:93" ht="60.75" customHeight="1" x14ac:dyDescent="0.2">
      <c r="E129" s="443"/>
      <c r="F129" s="443"/>
      <c r="G129" s="221"/>
      <c r="H129" s="174" t="s">
        <v>584</v>
      </c>
      <c r="I129" s="175">
        <v>0.1</v>
      </c>
      <c r="J129" s="175"/>
      <c r="K129" s="188" t="s">
        <v>339</v>
      </c>
      <c r="L129" s="188" t="s">
        <v>413</v>
      </c>
      <c r="M129" s="188" t="s">
        <v>340</v>
      </c>
      <c r="N129" s="188" t="s">
        <v>22</v>
      </c>
      <c r="O129" s="178">
        <v>45292</v>
      </c>
      <c r="P129" s="178">
        <v>45381</v>
      </c>
      <c r="Q129" s="177">
        <f t="shared" si="356"/>
        <v>89</v>
      </c>
      <c r="R129" s="179">
        <f t="shared" ca="1" si="357"/>
        <v>-305</v>
      </c>
      <c r="S129" s="180"/>
      <c r="T129" s="181" t="str">
        <f t="shared" ca="1" si="334"/>
        <v>Finalizada</v>
      </c>
      <c r="U129" s="181" t="str">
        <f t="shared" ca="1" si="358"/>
        <v>Finalizada</v>
      </c>
      <c r="V129" s="181"/>
      <c r="W129" s="181"/>
      <c r="X129" s="181"/>
      <c r="Y129" s="219">
        <f t="shared" si="335"/>
        <v>0</v>
      </c>
      <c r="Z129" s="219"/>
      <c r="AA129" s="219"/>
      <c r="AB129" s="219"/>
      <c r="AC129" s="219"/>
      <c r="AD129" s="219"/>
      <c r="AE129" s="219"/>
      <c r="AF129" s="219"/>
      <c r="AG129" s="290"/>
      <c r="AH129" s="287" t="e">
        <f t="shared" si="336"/>
        <v>#DIV/0!</v>
      </c>
      <c r="AI129" s="287"/>
      <c r="AJ129" s="287" t="e">
        <f t="shared" si="337"/>
        <v>#DIV/0!</v>
      </c>
      <c r="AK129" s="287"/>
      <c r="AL129" s="287" t="e">
        <f t="shared" si="338"/>
        <v>#DIV/0!</v>
      </c>
      <c r="AM129" s="287"/>
      <c r="AN129" s="287" t="e">
        <f t="shared" si="339"/>
        <v>#DIV/0!</v>
      </c>
      <c r="AO129" s="287"/>
      <c r="AP129" s="175">
        <v>1</v>
      </c>
      <c r="AQ129" s="217">
        <f t="shared" si="340"/>
        <v>0.1</v>
      </c>
      <c r="AR129" s="175">
        <v>0</v>
      </c>
      <c r="AS129" s="217">
        <f t="shared" si="341"/>
        <v>0</v>
      </c>
      <c r="AT129" s="217"/>
      <c r="AU129" s="175">
        <v>0</v>
      </c>
      <c r="AV129" s="217">
        <f t="shared" si="342"/>
        <v>0</v>
      </c>
      <c r="AW129" s="175">
        <v>0</v>
      </c>
      <c r="AX129" s="217">
        <f t="shared" si="343"/>
        <v>0</v>
      </c>
      <c r="AY129" s="342">
        <f t="shared" si="344"/>
        <v>1</v>
      </c>
      <c r="AZ129" s="182">
        <v>0</v>
      </c>
      <c r="BA129" s="183">
        <f t="shared" si="345"/>
        <v>0</v>
      </c>
      <c r="BB129" s="182">
        <v>1</v>
      </c>
      <c r="BC129" s="183">
        <f t="shared" si="346"/>
        <v>0.1</v>
      </c>
      <c r="BD129" s="183"/>
      <c r="BE129" s="183"/>
      <c r="BF129" s="182">
        <v>0</v>
      </c>
      <c r="BG129" s="183">
        <f t="shared" si="347"/>
        <v>0</v>
      </c>
      <c r="BH129" s="182">
        <v>0</v>
      </c>
      <c r="BI129" s="183">
        <f t="shared" si="348"/>
        <v>0</v>
      </c>
      <c r="BJ129" s="183"/>
      <c r="BK129" s="184">
        <f t="shared" si="359"/>
        <v>-1</v>
      </c>
      <c r="BL129" s="184">
        <f t="shared" si="360"/>
        <v>1</v>
      </c>
      <c r="BM129" s="184">
        <f t="shared" si="361"/>
        <v>0</v>
      </c>
      <c r="BN129" s="184">
        <f t="shared" si="362"/>
        <v>0</v>
      </c>
      <c r="BO129" s="185">
        <f t="shared" si="363"/>
        <v>-1</v>
      </c>
      <c r="BP129" s="185">
        <f t="shared" si="364"/>
        <v>0</v>
      </c>
      <c r="BQ129" s="185">
        <f t="shared" si="365"/>
        <v>0</v>
      </c>
      <c r="BR129" s="185">
        <f t="shared" si="366"/>
        <v>0</v>
      </c>
      <c r="BS129" s="175">
        <f t="shared" si="367"/>
        <v>1</v>
      </c>
      <c r="BT129" s="186"/>
      <c r="BU129" s="187"/>
      <c r="BV129" s="187" t="s">
        <v>639</v>
      </c>
      <c r="BW129" s="187" t="s">
        <v>756</v>
      </c>
      <c r="BX129" s="187"/>
      <c r="BY129" s="187"/>
      <c r="BZ129" s="187"/>
      <c r="CA129" s="187"/>
      <c r="CB129" s="187"/>
      <c r="CC129" s="187"/>
      <c r="CD129" s="187"/>
      <c r="CF129" s="129"/>
      <c r="CO129" s="124"/>
    </row>
    <row r="130" spans="5:93" ht="60.75" customHeight="1" x14ac:dyDescent="0.2">
      <c r="E130" s="443"/>
      <c r="F130" s="443"/>
      <c r="G130" s="168"/>
      <c r="H130" s="168"/>
      <c r="I130" s="169">
        <f>SUM(I124:I129)</f>
        <v>1</v>
      </c>
      <c r="J130" s="169"/>
      <c r="K130" s="169"/>
      <c r="L130" s="169"/>
      <c r="M130" s="168"/>
      <c r="N130" s="168"/>
      <c r="O130" s="168"/>
      <c r="P130" s="168"/>
      <c r="Q130" s="168"/>
      <c r="R130" s="168"/>
      <c r="S130" s="168"/>
      <c r="T130" s="168"/>
      <c r="U130" s="168" t="s">
        <v>139</v>
      </c>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70">
        <f>SUM(AQ124:AQ129)/$I130</f>
        <v>0.30000000000000004</v>
      </c>
      <c r="AR130" s="170"/>
      <c r="AS130" s="170">
        <f>SUM(AS124:AS129)/$I130</f>
        <v>0.2</v>
      </c>
      <c r="AT130" s="297">
        <f>+AQ130+AS130/I130</f>
        <v>0.5</v>
      </c>
      <c r="AU130" s="170"/>
      <c r="AV130" s="170">
        <f>SUM(AV124:AV129)/$I130</f>
        <v>0.25</v>
      </c>
      <c r="AW130" s="170"/>
      <c r="AX130" s="170">
        <f>SUM(AX124:AX129)/$I130</f>
        <v>0.25</v>
      </c>
      <c r="AY130" s="345">
        <f>+AV130+AX130/I130</f>
        <v>0.5</v>
      </c>
      <c r="AZ130" s="168"/>
      <c r="BA130" s="169">
        <f>SUM(BA124:BA129)/$I130</f>
        <v>0.17500000000000002</v>
      </c>
      <c r="BB130" s="168"/>
      <c r="BC130" s="169">
        <f>SUM(BC124:BC129)/$I130</f>
        <v>0.30000000000000004</v>
      </c>
      <c r="BD130" s="171"/>
      <c r="BE130" s="297">
        <f>+BC130+BA130/I130</f>
        <v>0.47500000000000009</v>
      </c>
      <c r="BF130" s="168"/>
      <c r="BG130" s="169">
        <f>SUM(BG124:BG129)/$I130</f>
        <v>0.2</v>
      </c>
      <c r="BH130" s="168"/>
      <c r="BI130" s="169">
        <f>SUM(BI124:BI129)/$I130</f>
        <v>0.30000000000000004</v>
      </c>
      <c r="BJ130" s="297">
        <f>+BI130+BG130/I130</f>
        <v>0.5</v>
      </c>
      <c r="BK130" s="168"/>
      <c r="BL130" s="172">
        <f>BA130-AQ130</f>
        <v>-0.12500000000000003</v>
      </c>
      <c r="BM130" s="172">
        <f>BC130-AS130</f>
        <v>0.10000000000000003</v>
      </c>
      <c r="BN130" s="172">
        <f>BG130-AV130</f>
        <v>-4.9999999999999989E-2</v>
      </c>
      <c r="BO130" s="172">
        <f>BI130-AX130</f>
        <v>5.0000000000000044E-2</v>
      </c>
      <c r="BP130" s="172">
        <f>SUM(BL130)</f>
        <v>-0.12500000000000003</v>
      </c>
      <c r="BQ130" s="172">
        <f>SUM(BL130,BM130)</f>
        <v>-2.4999999999999994E-2</v>
      </c>
      <c r="BR130" s="172">
        <f>SUM(BL130:BN130)</f>
        <v>-7.4999999999999983E-2</v>
      </c>
      <c r="BS130" s="172">
        <f>AVERAGE(BS124:BS129)</f>
        <v>0.95833333333333337</v>
      </c>
      <c r="BT130" s="168"/>
      <c r="BU130" s="168"/>
      <c r="BV130" s="168"/>
      <c r="BW130" s="168"/>
      <c r="BX130" s="168"/>
      <c r="BY130" s="168"/>
      <c r="BZ130" s="168"/>
      <c r="CA130" s="168"/>
      <c r="CB130" s="168"/>
      <c r="CC130" s="168"/>
      <c r="CD130" s="168"/>
    </row>
    <row r="131" spans="5:93" s="239" customFormat="1" ht="41.25" customHeight="1" x14ac:dyDescent="0.2">
      <c r="E131" s="240" t="s">
        <v>467</v>
      </c>
      <c r="F131" s="241"/>
      <c r="G131" s="242"/>
      <c r="H131" s="242"/>
      <c r="I131" s="243"/>
      <c r="J131" s="243"/>
      <c r="K131" s="243"/>
      <c r="L131" s="243"/>
      <c r="M131" s="242"/>
      <c r="N131" s="242"/>
      <c r="O131" s="242"/>
      <c r="P131" s="242"/>
      <c r="Q131" s="242"/>
      <c r="R131" s="242"/>
      <c r="S131" s="242"/>
      <c r="T131" s="242" t="s">
        <v>138</v>
      </c>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4"/>
      <c r="AQ131" s="244"/>
      <c r="AR131" s="244"/>
      <c r="AS131" s="244"/>
      <c r="AT131" s="244"/>
      <c r="AU131" s="244"/>
      <c r="AV131" s="244"/>
      <c r="AW131" s="244"/>
      <c r="AX131" s="242"/>
      <c r="AY131" s="345"/>
      <c r="AZ131" s="245"/>
      <c r="BA131" s="245"/>
      <c r="BB131" s="245"/>
      <c r="BC131" s="245"/>
      <c r="BD131" s="245"/>
      <c r="BE131" s="245"/>
      <c r="BF131" s="245"/>
      <c r="BG131" s="245"/>
      <c r="BH131" s="245"/>
      <c r="BI131" s="245"/>
      <c r="BJ131" s="245"/>
      <c r="BK131" s="246"/>
      <c r="BL131" s="246"/>
      <c r="BM131" s="246"/>
      <c r="BN131" s="246"/>
      <c r="BO131" s="246"/>
      <c r="BP131" s="246"/>
      <c r="BQ131" s="246"/>
      <c r="BR131" s="246"/>
      <c r="BS131" s="247"/>
      <c r="BT131" s="248"/>
      <c r="BU131" s="249"/>
      <c r="BV131" s="249"/>
      <c r="BW131" s="249"/>
      <c r="BX131" s="249"/>
      <c r="BY131" s="249"/>
      <c r="BZ131" s="249"/>
      <c r="CA131" s="249"/>
      <c r="CB131" s="249"/>
      <c r="CC131" s="249"/>
      <c r="CD131" s="249"/>
    </row>
    <row r="132" spans="5:93" ht="60.75" customHeight="1" x14ac:dyDescent="0.2">
      <c r="E132" s="442">
        <v>5</v>
      </c>
      <c r="F132" s="442" t="s">
        <v>326</v>
      </c>
      <c r="G132" s="474" t="s">
        <v>712</v>
      </c>
      <c r="H132" s="174" t="s">
        <v>585</v>
      </c>
      <c r="I132" s="175">
        <v>0.35</v>
      </c>
      <c r="J132" s="175" t="s">
        <v>104</v>
      </c>
      <c r="K132" s="188" t="s">
        <v>610</v>
      </c>
      <c r="L132" s="188" t="s">
        <v>403</v>
      </c>
      <c r="M132" s="188" t="s">
        <v>611</v>
      </c>
      <c r="N132" s="188" t="s">
        <v>22</v>
      </c>
      <c r="O132" s="178">
        <v>45292</v>
      </c>
      <c r="P132" s="178">
        <v>45657</v>
      </c>
      <c r="Q132" s="177">
        <f t="shared" ref="Q132:Q137" si="368">IF(OR(O132="",P132=""),"",P132-O132)</f>
        <v>365</v>
      </c>
      <c r="R132" s="179">
        <f t="shared" ref="R132:R137" ca="1" si="369">IF(OR(O132="",P132=""),"",P132-TODAY())</f>
        <v>-29</v>
      </c>
      <c r="S132" s="180"/>
      <c r="T132" s="181" t="str">
        <f t="shared" ref="T132:T138" ca="1" si="370">IF(Q132="","",(IF(AND(R132&gt;0,BS132&lt;100%),"Pendiente",IF(AND(R132&gt;0,BS132=100%),"Finalizada",IF(AND(R132&lt;0,BS132=100%),"Finalizada","Pendiente")))))</f>
        <v>Pendiente</v>
      </c>
      <c r="U132" s="181">
        <f ca="1">IF((OR(O132="",P132="")),"",IF(T132="Finalizada","Finalizada",(P132-$B$2)))</f>
        <v>-29</v>
      </c>
      <c r="V132" s="181"/>
      <c r="W132" s="181"/>
      <c r="X132" s="181"/>
      <c r="Y132" s="219">
        <f t="shared" ref="Y132:Y138" si="371">SUM(Z132:AB132)</f>
        <v>0</v>
      </c>
      <c r="Z132" s="219"/>
      <c r="AA132" s="219"/>
      <c r="AB132" s="219"/>
      <c r="AC132" s="219"/>
      <c r="AD132" s="219"/>
      <c r="AE132" s="219"/>
      <c r="AF132" s="219"/>
      <c r="AG132" s="290"/>
      <c r="AH132" s="287" t="e">
        <f t="shared" ref="AH132:AH138" si="372">+Y132/AG132</f>
        <v>#DIV/0!</v>
      </c>
      <c r="AI132" s="287"/>
      <c r="AJ132" s="287" t="e">
        <f t="shared" ref="AJ132:AJ138" si="373">+AA132/AI132</f>
        <v>#DIV/0!</v>
      </c>
      <c r="AK132" s="287"/>
      <c r="AL132" s="287" t="e">
        <f t="shared" ref="AL132:AL138" si="374">+AG132/AK132</f>
        <v>#DIV/0!</v>
      </c>
      <c r="AM132" s="287"/>
      <c r="AN132" s="287" t="e">
        <f t="shared" ref="AN132:AN138" si="375">+AI132/AM132</f>
        <v>#DIV/0!</v>
      </c>
      <c r="AO132" s="287"/>
      <c r="AP132" s="175">
        <v>0.25</v>
      </c>
      <c r="AQ132" s="217">
        <f t="shared" ref="AQ132:AQ138" si="376">AP132*I132</f>
        <v>8.7499999999999994E-2</v>
      </c>
      <c r="AR132" s="175">
        <v>0.25</v>
      </c>
      <c r="AS132" s="217">
        <f t="shared" ref="AS132:AS138" si="377">AR132*I132</f>
        <v>8.7499999999999994E-2</v>
      </c>
      <c r="AT132" s="217"/>
      <c r="AU132" s="175">
        <v>0.25</v>
      </c>
      <c r="AV132" s="217">
        <f t="shared" ref="AV132:AV138" si="378">AU132*I132</f>
        <v>8.7499999999999994E-2</v>
      </c>
      <c r="AW132" s="175">
        <v>0.25</v>
      </c>
      <c r="AX132" s="217">
        <f t="shared" ref="AX132:AX138" si="379">AW132*I132</f>
        <v>8.7499999999999994E-2</v>
      </c>
      <c r="AY132" s="342">
        <f t="shared" ref="AY132:AY138" si="380">SUM(AP132,AR132,AU132,AW132)</f>
        <v>1</v>
      </c>
      <c r="AZ132" s="182">
        <v>0.56000000000000005</v>
      </c>
      <c r="BA132" s="183">
        <f t="shared" ref="BA132:BA138" si="381">AZ132*I132</f>
        <v>0.19600000000000001</v>
      </c>
      <c r="BB132" s="182">
        <v>0.29160000000000003</v>
      </c>
      <c r="BC132" s="183">
        <f t="shared" ref="BC132:BC138" si="382">BB132*I132</f>
        <v>0.10206</v>
      </c>
      <c r="BD132" s="183"/>
      <c r="BE132" s="183"/>
      <c r="BF132" s="182">
        <v>0</v>
      </c>
      <c r="BG132" s="183">
        <f t="shared" ref="BG132:BG138" si="383">BF132*I132</f>
        <v>0</v>
      </c>
      <c r="BH132" s="182">
        <v>0.15</v>
      </c>
      <c r="BI132" s="183">
        <f t="shared" ref="BI132:BI138" si="384">BH132*I132</f>
        <v>5.2499999999999998E-2</v>
      </c>
      <c r="BJ132" s="183"/>
      <c r="BK132" s="184">
        <f>AZ132-AP132</f>
        <v>0.31000000000000005</v>
      </c>
      <c r="BL132" s="184">
        <f>BB132-AR132</f>
        <v>4.1600000000000026E-2</v>
      </c>
      <c r="BM132" s="184">
        <f>BF132-AU132</f>
        <v>-0.25</v>
      </c>
      <c r="BN132" s="184">
        <f>BH132-AW132</f>
        <v>-0.1</v>
      </c>
      <c r="BO132" s="185">
        <f t="shared" ref="BO132:BO135" si="385">SUM(BK132)</f>
        <v>0.31000000000000005</v>
      </c>
      <c r="BP132" s="185">
        <f t="shared" ref="BP132:BP135" si="386">SUM(BK132,BL132)</f>
        <v>0.35160000000000008</v>
      </c>
      <c r="BQ132" s="185">
        <f t="shared" ref="BQ132:BQ135" si="387">SUM(BK132:BM132)</f>
        <v>0.10160000000000008</v>
      </c>
      <c r="BR132" s="185">
        <f t="shared" ref="BR132:BR135" si="388">SUM(BK132:BN132)</f>
        <v>1.6000000000000736E-3</v>
      </c>
      <c r="BS132" s="175">
        <f t="shared" ref="BS132:BS138" si="389">SUM(AZ132,BB132,BF132,BH132)</f>
        <v>1.0016</v>
      </c>
      <c r="BT132" s="186"/>
      <c r="BU132" s="187" t="s">
        <v>658</v>
      </c>
      <c r="BV132" s="187" t="s">
        <v>659</v>
      </c>
      <c r="BW132" s="187" t="s">
        <v>806</v>
      </c>
      <c r="BX132" s="187" t="s">
        <v>807</v>
      </c>
      <c r="BY132" s="187"/>
      <c r="BZ132" s="187" t="s">
        <v>907</v>
      </c>
      <c r="CA132" s="187" t="s">
        <v>908</v>
      </c>
      <c r="CB132" s="187" t="s">
        <v>937</v>
      </c>
      <c r="CC132" s="187" t="s">
        <v>908</v>
      </c>
      <c r="CD132" s="187"/>
      <c r="CF132" s="129"/>
      <c r="CO132" s="124"/>
    </row>
    <row r="133" spans="5:93" ht="60.75" customHeight="1" x14ac:dyDescent="0.2">
      <c r="E133" s="443"/>
      <c r="F133" s="443"/>
      <c r="G133" s="475"/>
      <c r="H133" s="174" t="s">
        <v>586</v>
      </c>
      <c r="I133" s="175">
        <v>0.1</v>
      </c>
      <c r="J133" s="175" t="s">
        <v>212</v>
      </c>
      <c r="K133" s="188" t="s">
        <v>612</v>
      </c>
      <c r="L133" s="188" t="s">
        <v>322</v>
      </c>
      <c r="M133" s="188" t="s">
        <v>613</v>
      </c>
      <c r="N133" s="188" t="s">
        <v>22</v>
      </c>
      <c r="O133" s="178">
        <v>45292</v>
      </c>
      <c r="P133" s="178">
        <v>45657</v>
      </c>
      <c r="Q133" s="177">
        <f t="shared" si="368"/>
        <v>365</v>
      </c>
      <c r="R133" s="179">
        <f t="shared" ca="1" si="369"/>
        <v>-29</v>
      </c>
      <c r="S133" s="180"/>
      <c r="T133" s="181" t="str">
        <f t="shared" ca="1" si="370"/>
        <v>Finalizada</v>
      </c>
      <c r="U133" s="181" t="str">
        <f t="shared" ref="U133:U137" ca="1" si="390">IF((OR(O133="",P133="")),"",IF(T133="Finalizada","Finalizada",(P133-$B$2)))</f>
        <v>Finalizada</v>
      </c>
      <c r="V133" s="181"/>
      <c r="W133" s="181"/>
      <c r="X133" s="181"/>
      <c r="Y133" s="219">
        <f t="shared" si="371"/>
        <v>0</v>
      </c>
      <c r="Z133" s="219"/>
      <c r="AA133" s="219"/>
      <c r="AB133" s="219"/>
      <c r="AC133" s="219"/>
      <c r="AD133" s="219"/>
      <c r="AE133" s="219"/>
      <c r="AF133" s="219"/>
      <c r="AG133" s="290"/>
      <c r="AH133" s="287" t="e">
        <f t="shared" si="372"/>
        <v>#DIV/0!</v>
      </c>
      <c r="AI133" s="287"/>
      <c r="AJ133" s="287" t="e">
        <f t="shared" si="373"/>
        <v>#DIV/0!</v>
      </c>
      <c r="AK133" s="287"/>
      <c r="AL133" s="287" t="e">
        <f t="shared" si="374"/>
        <v>#DIV/0!</v>
      </c>
      <c r="AM133" s="287"/>
      <c r="AN133" s="287" t="e">
        <f t="shared" si="375"/>
        <v>#DIV/0!</v>
      </c>
      <c r="AO133" s="287"/>
      <c r="AP133" s="175">
        <v>0.25</v>
      </c>
      <c r="AQ133" s="217">
        <f t="shared" si="376"/>
        <v>2.5000000000000001E-2</v>
      </c>
      <c r="AR133" s="175">
        <v>0.25</v>
      </c>
      <c r="AS133" s="217">
        <f t="shared" si="377"/>
        <v>2.5000000000000001E-2</v>
      </c>
      <c r="AT133" s="217"/>
      <c r="AU133" s="175">
        <v>0.25</v>
      </c>
      <c r="AV133" s="217">
        <f t="shared" si="378"/>
        <v>2.5000000000000001E-2</v>
      </c>
      <c r="AW133" s="175">
        <v>0.25</v>
      </c>
      <c r="AX133" s="217">
        <f t="shared" si="379"/>
        <v>2.5000000000000001E-2</v>
      </c>
      <c r="AY133" s="342">
        <f t="shared" si="380"/>
        <v>1</v>
      </c>
      <c r="AZ133" s="182">
        <v>0.25</v>
      </c>
      <c r="BA133" s="183">
        <f t="shared" si="381"/>
        <v>2.5000000000000001E-2</v>
      </c>
      <c r="BB133" s="182">
        <v>0.25</v>
      </c>
      <c r="BC133" s="183">
        <f t="shared" si="382"/>
        <v>2.5000000000000001E-2</v>
      </c>
      <c r="BD133" s="183"/>
      <c r="BE133" s="183"/>
      <c r="BF133" s="182">
        <v>0.25</v>
      </c>
      <c r="BG133" s="183">
        <f t="shared" si="383"/>
        <v>2.5000000000000001E-2</v>
      </c>
      <c r="BH133" s="182">
        <v>0.25</v>
      </c>
      <c r="BI133" s="183">
        <f t="shared" si="384"/>
        <v>2.5000000000000001E-2</v>
      </c>
      <c r="BJ133" s="183"/>
      <c r="BK133" s="184">
        <f>AZ133-AP133</f>
        <v>0</v>
      </c>
      <c r="BL133" s="184">
        <f>BB133-AR133</f>
        <v>0</v>
      </c>
      <c r="BM133" s="184">
        <f>BF133-AU133</f>
        <v>0</v>
      </c>
      <c r="BN133" s="184">
        <f>BH133-AW133</f>
        <v>0</v>
      </c>
      <c r="BO133" s="185">
        <f t="shared" si="385"/>
        <v>0</v>
      </c>
      <c r="BP133" s="185">
        <f t="shared" si="386"/>
        <v>0</v>
      </c>
      <c r="BQ133" s="185">
        <f t="shared" si="387"/>
        <v>0</v>
      </c>
      <c r="BR133" s="185">
        <f t="shared" si="388"/>
        <v>0</v>
      </c>
      <c r="BS133" s="175">
        <f t="shared" si="389"/>
        <v>1</v>
      </c>
      <c r="BT133" s="186"/>
      <c r="BU133" s="187" t="s">
        <v>660</v>
      </c>
      <c r="BV133" s="187" t="s">
        <v>661</v>
      </c>
      <c r="BW133" s="187" t="s">
        <v>808</v>
      </c>
      <c r="BX133" s="187" t="s">
        <v>809</v>
      </c>
      <c r="BY133" s="187"/>
      <c r="BZ133" s="187" t="s">
        <v>909</v>
      </c>
      <c r="CA133" s="187" t="s">
        <v>661</v>
      </c>
      <c r="CB133" s="187" t="s">
        <v>938</v>
      </c>
      <c r="CC133" s="187" t="s">
        <v>661</v>
      </c>
      <c r="CD133" s="187"/>
      <c r="CF133" s="129"/>
      <c r="CO133" s="124"/>
    </row>
    <row r="134" spans="5:93" ht="60.75" customHeight="1" x14ac:dyDescent="0.2">
      <c r="E134" s="443"/>
      <c r="F134" s="443"/>
      <c r="G134" s="475"/>
      <c r="H134" s="174" t="s">
        <v>587</v>
      </c>
      <c r="I134" s="175">
        <v>0.1</v>
      </c>
      <c r="J134" s="175" t="s">
        <v>213</v>
      </c>
      <c r="K134" s="188" t="s">
        <v>614</v>
      </c>
      <c r="L134" s="188" t="s">
        <v>323</v>
      </c>
      <c r="M134" s="188" t="s">
        <v>615</v>
      </c>
      <c r="N134" s="188" t="s">
        <v>22</v>
      </c>
      <c r="O134" s="178">
        <v>45292</v>
      </c>
      <c r="P134" s="178">
        <v>45657</v>
      </c>
      <c r="Q134" s="177">
        <f t="shared" si="368"/>
        <v>365</v>
      </c>
      <c r="R134" s="179">
        <f t="shared" ca="1" si="369"/>
        <v>-29</v>
      </c>
      <c r="S134" s="180"/>
      <c r="T134" s="181" t="str">
        <f t="shared" ca="1" si="370"/>
        <v>Finalizada</v>
      </c>
      <c r="U134" s="181" t="str">
        <f t="shared" ca="1" si="390"/>
        <v>Finalizada</v>
      </c>
      <c r="V134" s="181"/>
      <c r="W134" s="181"/>
      <c r="X134" s="181"/>
      <c r="Y134" s="219">
        <f t="shared" si="371"/>
        <v>0</v>
      </c>
      <c r="Z134" s="219"/>
      <c r="AA134" s="219"/>
      <c r="AB134" s="219"/>
      <c r="AC134" s="219"/>
      <c r="AD134" s="219"/>
      <c r="AE134" s="219"/>
      <c r="AF134" s="219"/>
      <c r="AG134" s="290"/>
      <c r="AH134" s="287" t="e">
        <f t="shared" si="372"/>
        <v>#DIV/0!</v>
      </c>
      <c r="AI134" s="287"/>
      <c r="AJ134" s="287" t="e">
        <f t="shared" si="373"/>
        <v>#DIV/0!</v>
      </c>
      <c r="AK134" s="287"/>
      <c r="AL134" s="287" t="e">
        <f t="shared" si="374"/>
        <v>#DIV/0!</v>
      </c>
      <c r="AM134" s="287"/>
      <c r="AN134" s="287" t="e">
        <f t="shared" si="375"/>
        <v>#DIV/0!</v>
      </c>
      <c r="AO134" s="287"/>
      <c r="AP134" s="175">
        <v>0.25</v>
      </c>
      <c r="AQ134" s="217">
        <f t="shared" si="376"/>
        <v>2.5000000000000001E-2</v>
      </c>
      <c r="AR134" s="175">
        <v>0.25</v>
      </c>
      <c r="AS134" s="217">
        <f t="shared" si="377"/>
        <v>2.5000000000000001E-2</v>
      </c>
      <c r="AT134" s="217"/>
      <c r="AU134" s="175">
        <v>0.25</v>
      </c>
      <c r="AV134" s="217">
        <f t="shared" si="378"/>
        <v>2.5000000000000001E-2</v>
      </c>
      <c r="AW134" s="175">
        <v>0.25</v>
      </c>
      <c r="AX134" s="217">
        <f t="shared" si="379"/>
        <v>2.5000000000000001E-2</v>
      </c>
      <c r="AY134" s="342">
        <f t="shared" si="380"/>
        <v>1</v>
      </c>
      <c r="AZ134" s="182">
        <v>0.25</v>
      </c>
      <c r="BA134" s="183">
        <f t="shared" si="381"/>
        <v>2.5000000000000001E-2</v>
      </c>
      <c r="BB134" s="182">
        <v>0.25</v>
      </c>
      <c r="BC134" s="183">
        <f t="shared" si="382"/>
        <v>2.5000000000000001E-2</v>
      </c>
      <c r="BD134" s="183"/>
      <c r="BE134" s="183"/>
      <c r="BF134" s="182">
        <v>0.25</v>
      </c>
      <c r="BG134" s="183">
        <f t="shared" si="383"/>
        <v>2.5000000000000001E-2</v>
      </c>
      <c r="BH134" s="182">
        <v>0.25</v>
      </c>
      <c r="BI134" s="183">
        <f t="shared" si="384"/>
        <v>2.5000000000000001E-2</v>
      </c>
      <c r="BJ134" s="183"/>
      <c r="BK134" s="184">
        <f>AZ134-AP134</f>
        <v>0</v>
      </c>
      <c r="BL134" s="184">
        <f>BB134-AR134</f>
        <v>0</v>
      </c>
      <c r="BM134" s="184">
        <f>BF134-AU134</f>
        <v>0</v>
      </c>
      <c r="BN134" s="184">
        <f>BH134-AW134</f>
        <v>0</v>
      </c>
      <c r="BO134" s="185">
        <f t="shared" si="385"/>
        <v>0</v>
      </c>
      <c r="BP134" s="185">
        <f t="shared" si="386"/>
        <v>0</v>
      </c>
      <c r="BQ134" s="185">
        <f t="shared" si="387"/>
        <v>0</v>
      </c>
      <c r="BR134" s="185">
        <f t="shared" si="388"/>
        <v>0</v>
      </c>
      <c r="BS134" s="175">
        <f t="shared" si="389"/>
        <v>1</v>
      </c>
      <c r="BT134" s="186"/>
      <c r="BU134" s="187" t="s">
        <v>662</v>
      </c>
      <c r="BV134" s="187" t="s">
        <v>663</v>
      </c>
      <c r="BW134" s="187" t="s">
        <v>810</v>
      </c>
      <c r="BX134" s="187" t="s">
        <v>663</v>
      </c>
      <c r="BY134" s="187"/>
      <c r="BZ134" s="187" t="s">
        <v>910</v>
      </c>
      <c r="CA134" s="187" t="s">
        <v>663</v>
      </c>
      <c r="CB134" s="187" t="s">
        <v>939</v>
      </c>
      <c r="CC134" s="187" t="s">
        <v>663</v>
      </c>
      <c r="CD134" s="187"/>
      <c r="CF134" s="129"/>
      <c r="CO134" s="124"/>
    </row>
    <row r="135" spans="5:93" ht="60.75" customHeight="1" x14ac:dyDescent="0.2">
      <c r="E135" s="443"/>
      <c r="F135" s="443"/>
      <c r="G135" s="236"/>
      <c r="H135" s="174" t="s">
        <v>588</v>
      </c>
      <c r="I135" s="175">
        <v>0.05</v>
      </c>
      <c r="J135" s="175"/>
      <c r="K135" s="188" t="s">
        <v>616</v>
      </c>
      <c r="L135" s="188" t="s">
        <v>411</v>
      </c>
      <c r="M135" s="188" t="s">
        <v>617</v>
      </c>
      <c r="N135" s="188" t="s">
        <v>22</v>
      </c>
      <c r="O135" s="178">
        <v>45292</v>
      </c>
      <c r="P135" s="178">
        <v>45657</v>
      </c>
      <c r="Q135" s="177">
        <f t="shared" si="368"/>
        <v>365</v>
      </c>
      <c r="R135" s="179">
        <f t="shared" ca="1" si="369"/>
        <v>-29</v>
      </c>
      <c r="S135" s="180"/>
      <c r="T135" s="181" t="str">
        <f t="shared" ca="1" si="370"/>
        <v>Finalizada</v>
      </c>
      <c r="U135" s="181" t="str">
        <f t="shared" ca="1" si="390"/>
        <v>Finalizada</v>
      </c>
      <c r="V135" s="181"/>
      <c r="W135" s="181"/>
      <c r="X135" s="181"/>
      <c r="Y135" s="219">
        <f t="shared" si="371"/>
        <v>0</v>
      </c>
      <c r="Z135" s="219"/>
      <c r="AA135" s="219"/>
      <c r="AB135" s="219"/>
      <c r="AC135" s="219"/>
      <c r="AD135" s="219"/>
      <c r="AE135" s="219"/>
      <c r="AF135" s="219"/>
      <c r="AG135" s="290"/>
      <c r="AH135" s="287" t="e">
        <f t="shared" si="372"/>
        <v>#DIV/0!</v>
      </c>
      <c r="AI135" s="287"/>
      <c r="AJ135" s="287" t="e">
        <f t="shared" si="373"/>
        <v>#DIV/0!</v>
      </c>
      <c r="AK135" s="287"/>
      <c r="AL135" s="287" t="e">
        <f t="shared" si="374"/>
        <v>#DIV/0!</v>
      </c>
      <c r="AM135" s="287"/>
      <c r="AN135" s="287" t="e">
        <f t="shared" si="375"/>
        <v>#DIV/0!</v>
      </c>
      <c r="AO135" s="287"/>
      <c r="AP135" s="175">
        <v>0.25</v>
      </c>
      <c r="AQ135" s="217">
        <f t="shared" si="376"/>
        <v>1.2500000000000001E-2</v>
      </c>
      <c r="AR135" s="175">
        <v>0.25</v>
      </c>
      <c r="AS135" s="217">
        <f t="shared" si="377"/>
        <v>1.2500000000000001E-2</v>
      </c>
      <c r="AT135" s="217"/>
      <c r="AU135" s="175">
        <v>0.25</v>
      </c>
      <c r="AV135" s="217">
        <f t="shared" si="378"/>
        <v>1.2500000000000001E-2</v>
      </c>
      <c r="AW135" s="175">
        <v>0.25</v>
      </c>
      <c r="AX135" s="217">
        <f t="shared" si="379"/>
        <v>1.2500000000000001E-2</v>
      </c>
      <c r="AY135" s="342">
        <f t="shared" si="380"/>
        <v>1</v>
      </c>
      <c r="AZ135" s="182">
        <v>0.25</v>
      </c>
      <c r="BA135" s="183">
        <f t="shared" si="381"/>
        <v>1.2500000000000001E-2</v>
      </c>
      <c r="BB135" s="182">
        <v>0.25</v>
      </c>
      <c r="BC135" s="183">
        <f t="shared" si="382"/>
        <v>1.2500000000000001E-2</v>
      </c>
      <c r="BD135" s="183"/>
      <c r="BE135" s="183"/>
      <c r="BF135" s="182">
        <v>0.25</v>
      </c>
      <c r="BG135" s="183">
        <f t="shared" si="383"/>
        <v>1.2500000000000001E-2</v>
      </c>
      <c r="BH135" s="182">
        <v>0.25</v>
      </c>
      <c r="BI135" s="183">
        <f t="shared" si="384"/>
        <v>1.2500000000000001E-2</v>
      </c>
      <c r="BJ135" s="183"/>
      <c r="BK135" s="184">
        <f>AZ135-AP135</f>
        <v>0</v>
      </c>
      <c r="BL135" s="184">
        <f>BB135-AR135</f>
        <v>0</v>
      </c>
      <c r="BM135" s="184">
        <f>BF135-AU135</f>
        <v>0</v>
      </c>
      <c r="BN135" s="184">
        <f>BH135-AW135</f>
        <v>0</v>
      </c>
      <c r="BO135" s="185">
        <f t="shared" si="385"/>
        <v>0</v>
      </c>
      <c r="BP135" s="185">
        <f t="shared" si="386"/>
        <v>0</v>
      </c>
      <c r="BQ135" s="185">
        <f t="shared" si="387"/>
        <v>0</v>
      </c>
      <c r="BR135" s="185">
        <f t="shared" si="388"/>
        <v>0</v>
      </c>
      <c r="BS135" s="175">
        <f t="shared" si="389"/>
        <v>1</v>
      </c>
      <c r="BT135" s="186"/>
      <c r="BU135" s="187" t="s">
        <v>664</v>
      </c>
      <c r="BV135" s="187" t="s">
        <v>665</v>
      </c>
      <c r="BW135" s="187" t="s">
        <v>811</v>
      </c>
      <c r="BX135" s="187" t="s">
        <v>812</v>
      </c>
      <c r="BY135" s="187"/>
      <c r="BZ135" s="187" t="s">
        <v>911</v>
      </c>
      <c r="CA135" s="187" t="s">
        <v>665</v>
      </c>
      <c r="CB135" s="187" t="s">
        <v>940</v>
      </c>
      <c r="CC135" s="187" t="s">
        <v>665</v>
      </c>
      <c r="CD135" s="187"/>
      <c r="CF135" s="129"/>
      <c r="CO135" s="124"/>
    </row>
    <row r="136" spans="5:93" ht="60.75" customHeight="1" x14ac:dyDescent="0.2">
      <c r="E136" s="443"/>
      <c r="F136" s="443"/>
      <c r="G136" s="221"/>
      <c r="H136" s="174" t="s">
        <v>589</v>
      </c>
      <c r="I136" s="175">
        <v>0.1</v>
      </c>
      <c r="J136" s="175"/>
      <c r="K136" s="188" t="s">
        <v>604</v>
      </c>
      <c r="L136" s="188" t="s">
        <v>337</v>
      </c>
      <c r="M136" s="188" t="s">
        <v>605</v>
      </c>
      <c r="N136" s="188" t="s">
        <v>22</v>
      </c>
      <c r="O136" s="178">
        <v>45292</v>
      </c>
      <c r="P136" s="178">
        <v>45657</v>
      </c>
      <c r="Q136" s="177">
        <f t="shared" si="368"/>
        <v>365</v>
      </c>
      <c r="R136" s="179">
        <f t="shared" ca="1" si="369"/>
        <v>-29</v>
      </c>
      <c r="S136" s="180"/>
      <c r="T136" s="181" t="str">
        <f t="shared" ca="1" si="370"/>
        <v>Finalizada</v>
      </c>
      <c r="U136" s="181" t="str">
        <f t="shared" ca="1" si="390"/>
        <v>Finalizada</v>
      </c>
      <c r="V136" s="181"/>
      <c r="W136" s="181"/>
      <c r="X136" s="181"/>
      <c r="Y136" s="219">
        <f t="shared" si="371"/>
        <v>0</v>
      </c>
      <c r="Z136" s="219"/>
      <c r="AA136" s="219"/>
      <c r="AB136" s="219"/>
      <c r="AC136" s="219"/>
      <c r="AD136" s="219"/>
      <c r="AE136" s="219"/>
      <c r="AF136" s="219"/>
      <c r="AG136" s="290"/>
      <c r="AH136" s="287" t="e">
        <f t="shared" si="372"/>
        <v>#DIV/0!</v>
      </c>
      <c r="AI136" s="287"/>
      <c r="AJ136" s="287" t="e">
        <f t="shared" si="373"/>
        <v>#DIV/0!</v>
      </c>
      <c r="AK136" s="287"/>
      <c r="AL136" s="287" t="e">
        <f t="shared" si="374"/>
        <v>#DIV/0!</v>
      </c>
      <c r="AM136" s="287"/>
      <c r="AN136" s="287" t="e">
        <f t="shared" si="375"/>
        <v>#DIV/0!</v>
      </c>
      <c r="AO136" s="287"/>
      <c r="AP136" s="175">
        <v>0.25</v>
      </c>
      <c r="AQ136" s="217">
        <f t="shared" si="376"/>
        <v>2.5000000000000001E-2</v>
      </c>
      <c r="AR136" s="175">
        <v>0.25</v>
      </c>
      <c r="AS136" s="217">
        <f t="shared" si="377"/>
        <v>2.5000000000000001E-2</v>
      </c>
      <c r="AT136" s="217"/>
      <c r="AU136" s="175">
        <v>0.25</v>
      </c>
      <c r="AV136" s="217">
        <f t="shared" si="378"/>
        <v>2.5000000000000001E-2</v>
      </c>
      <c r="AW136" s="175">
        <v>0.25</v>
      </c>
      <c r="AX136" s="217">
        <f t="shared" si="379"/>
        <v>2.5000000000000001E-2</v>
      </c>
      <c r="AY136" s="342">
        <f t="shared" si="380"/>
        <v>1</v>
      </c>
      <c r="AZ136" s="182">
        <v>0.25</v>
      </c>
      <c r="BA136" s="183">
        <f t="shared" si="381"/>
        <v>2.5000000000000001E-2</v>
      </c>
      <c r="BB136" s="182">
        <v>0.25</v>
      </c>
      <c r="BC136" s="183">
        <f t="shared" si="382"/>
        <v>2.5000000000000001E-2</v>
      </c>
      <c r="BD136" s="183"/>
      <c r="BE136" s="183"/>
      <c r="BF136" s="182">
        <v>0.25</v>
      </c>
      <c r="BG136" s="183">
        <f t="shared" si="383"/>
        <v>2.5000000000000001E-2</v>
      </c>
      <c r="BH136" s="182">
        <v>0.25</v>
      </c>
      <c r="BI136" s="183">
        <f t="shared" si="384"/>
        <v>2.5000000000000001E-2</v>
      </c>
      <c r="BJ136" s="183"/>
      <c r="BK136" s="184">
        <f t="shared" ref="BK136:BK137" si="391">AZ136-AP136</f>
        <v>0</v>
      </c>
      <c r="BL136" s="184">
        <f t="shared" ref="BL136:BL137" si="392">BB136-AR136</f>
        <v>0</v>
      </c>
      <c r="BM136" s="184">
        <f t="shared" ref="BM136:BM137" si="393">BF136-AU136</f>
        <v>0</v>
      </c>
      <c r="BN136" s="184">
        <f t="shared" ref="BN136:BN137" si="394">BH136-AW136</f>
        <v>0</v>
      </c>
      <c r="BO136" s="185">
        <f t="shared" ref="BO136:BO137" si="395">SUM(BK136)</f>
        <v>0</v>
      </c>
      <c r="BP136" s="185">
        <f t="shared" ref="BP136:BP137" si="396">SUM(BK136,BL136)</f>
        <v>0</v>
      </c>
      <c r="BQ136" s="185">
        <f t="shared" ref="BQ136:BQ137" si="397">SUM(BK136:BM136)</f>
        <v>0</v>
      </c>
      <c r="BR136" s="185">
        <f t="shared" ref="BR136:BR137" si="398">SUM(BK136:BN136)</f>
        <v>0</v>
      </c>
      <c r="BS136" s="175">
        <f t="shared" ref="BS136:BS137" si="399">SUM(AZ136,BB136,BF136,BH136)</f>
        <v>1</v>
      </c>
      <c r="BT136" s="186"/>
      <c r="BU136" s="187" t="s">
        <v>666</v>
      </c>
      <c r="BV136" s="187" t="s">
        <v>667</v>
      </c>
      <c r="BW136" s="187" t="s">
        <v>813</v>
      </c>
      <c r="BX136" s="187" t="s">
        <v>814</v>
      </c>
      <c r="BY136" s="187"/>
      <c r="BZ136" s="187" t="s">
        <v>912</v>
      </c>
      <c r="CA136" s="187" t="s">
        <v>667</v>
      </c>
      <c r="CB136" s="187" t="s">
        <v>941</v>
      </c>
      <c r="CC136" s="187" t="s">
        <v>667</v>
      </c>
      <c r="CD136" s="187"/>
      <c r="CF136" s="129"/>
      <c r="CO136" s="124"/>
    </row>
    <row r="137" spans="5:93" ht="60.75" customHeight="1" x14ac:dyDescent="0.2">
      <c r="E137" s="443"/>
      <c r="F137" s="443"/>
      <c r="G137" s="221"/>
      <c r="H137" s="174" t="s">
        <v>590</v>
      </c>
      <c r="I137" s="175">
        <v>0.1</v>
      </c>
      <c r="J137" s="175"/>
      <c r="K137" s="188" t="s">
        <v>606</v>
      </c>
      <c r="L137" s="188" t="s">
        <v>413</v>
      </c>
      <c r="M137" s="188" t="s">
        <v>607</v>
      </c>
      <c r="N137" s="188" t="s">
        <v>22</v>
      </c>
      <c r="O137" s="178">
        <v>45292</v>
      </c>
      <c r="P137" s="178">
        <v>45657</v>
      </c>
      <c r="Q137" s="177">
        <f t="shared" si="368"/>
        <v>365</v>
      </c>
      <c r="R137" s="179">
        <f t="shared" ca="1" si="369"/>
        <v>-29</v>
      </c>
      <c r="S137" s="180"/>
      <c r="T137" s="181" t="str">
        <f t="shared" ca="1" si="370"/>
        <v>Finalizada</v>
      </c>
      <c r="U137" s="181" t="str">
        <f t="shared" ca="1" si="390"/>
        <v>Finalizada</v>
      </c>
      <c r="V137" s="181"/>
      <c r="W137" s="181"/>
      <c r="X137" s="181"/>
      <c r="Y137" s="219">
        <f t="shared" si="371"/>
        <v>0</v>
      </c>
      <c r="Z137" s="219"/>
      <c r="AA137" s="219"/>
      <c r="AB137" s="219"/>
      <c r="AC137" s="219"/>
      <c r="AD137" s="219"/>
      <c r="AE137" s="219"/>
      <c r="AF137" s="219"/>
      <c r="AG137" s="290"/>
      <c r="AH137" s="287" t="e">
        <f t="shared" si="372"/>
        <v>#DIV/0!</v>
      </c>
      <c r="AI137" s="287"/>
      <c r="AJ137" s="287" t="e">
        <f t="shared" si="373"/>
        <v>#DIV/0!</v>
      </c>
      <c r="AK137" s="287"/>
      <c r="AL137" s="287" t="e">
        <f t="shared" si="374"/>
        <v>#DIV/0!</v>
      </c>
      <c r="AM137" s="287"/>
      <c r="AN137" s="287" t="e">
        <f t="shared" si="375"/>
        <v>#DIV/0!</v>
      </c>
      <c r="AO137" s="287"/>
      <c r="AP137" s="175">
        <v>0.25</v>
      </c>
      <c r="AQ137" s="217">
        <f t="shared" si="376"/>
        <v>2.5000000000000001E-2</v>
      </c>
      <c r="AR137" s="175">
        <v>0.25</v>
      </c>
      <c r="AS137" s="217">
        <f t="shared" si="377"/>
        <v>2.5000000000000001E-2</v>
      </c>
      <c r="AT137" s="217"/>
      <c r="AU137" s="175">
        <v>0.25</v>
      </c>
      <c r="AV137" s="217">
        <f t="shared" si="378"/>
        <v>2.5000000000000001E-2</v>
      </c>
      <c r="AW137" s="175">
        <v>0.25</v>
      </c>
      <c r="AX137" s="217">
        <f t="shared" si="379"/>
        <v>2.5000000000000001E-2</v>
      </c>
      <c r="AY137" s="342">
        <f t="shared" si="380"/>
        <v>1</v>
      </c>
      <c r="AZ137" s="182">
        <v>0.25</v>
      </c>
      <c r="BA137" s="183">
        <f t="shared" si="381"/>
        <v>2.5000000000000001E-2</v>
      </c>
      <c r="BB137" s="182">
        <v>0.25</v>
      </c>
      <c r="BC137" s="183">
        <f t="shared" si="382"/>
        <v>2.5000000000000001E-2</v>
      </c>
      <c r="BD137" s="183"/>
      <c r="BE137" s="183"/>
      <c r="BF137" s="182">
        <v>0.25</v>
      </c>
      <c r="BG137" s="183">
        <f t="shared" si="383"/>
        <v>2.5000000000000001E-2</v>
      </c>
      <c r="BH137" s="182">
        <v>0.25</v>
      </c>
      <c r="BI137" s="183">
        <f t="shared" si="384"/>
        <v>2.5000000000000001E-2</v>
      </c>
      <c r="BJ137" s="183"/>
      <c r="BK137" s="184">
        <f t="shared" si="391"/>
        <v>0</v>
      </c>
      <c r="BL137" s="184">
        <f t="shared" si="392"/>
        <v>0</v>
      </c>
      <c r="BM137" s="184">
        <f t="shared" si="393"/>
        <v>0</v>
      </c>
      <c r="BN137" s="184">
        <f t="shared" si="394"/>
        <v>0</v>
      </c>
      <c r="BO137" s="185">
        <f t="shared" si="395"/>
        <v>0</v>
      </c>
      <c r="BP137" s="185">
        <f t="shared" si="396"/>
        <v>0</v>
      </c>
      <c r="BQ137" s="185">
        <f t="shared" si="397"/>
        <v>0</v>
      </c>
      <c r="BR137" s="185">
        <f t="shared" si="398"/>
        <v>0</v>
      </c>
      <c r="BS137" s="175">
        <f t="shared" si="399"/>
        <v>1</v>
      </c>
      <c r="BT137" s="186"/>
      <c r="BU137" s="187" t="s">
        <v>668</v>
      </c>
      <c r="BV137" s="187"/>
      <c r="BW137" s="187" t="s">
        <v>815</v>
      </c>
      <c r="BX137" s="187" t="s">
        <v>816</v>
      </c>
      <c r="BY137" s="187"/>
      <c r="BZ137" s="187" t="s">
        <v>913</v>
      </c>
      <c r="CA137" s="187"/>
      <c r="CB137" s="187" t="s">
        <v>942</v>
      </c>
      <c r="CC137" s="187" t="s">
        <v>816</v>
      </c>
      <c r="CD137" s="187"/>
      <c r="CF137" s="129"/>
      <c r="CO137" s="124"/>
    </row>
    <row r="138" spans="5:93" ht="60.75" customHeight="1" x14ac:dyDescent="0.2">
      <c r="E138" s="443"/>
      <c r="F138" s="443"/>
      <c r="G138" s="222"/>
      <c r="H138" s="174" t="s">
        <v>591</v>
      </c>
      <c r="I138" s="175">
        <v>0.05</v>
      </c>
      <c r="J138" s="175"/>
      <c r="K138" s="188" t="s">
        <v>608</v>
      </c>
      <c r="L138" s="188"/>
      <c r="M138" s="175" t="s">
        <v>609</v>
      </c>
      <c r="N138" s="188" t="s">
        <v>22</v>
      </c>
      <c r="O138" s="178">
        <v>45292</v>
      </c>
      <c r="P138" s="178">
        <v>45657</v>
      </c>
      <c r="Q138" s="177">
        <f t="shared" ref="Q138" si="400">IF(OR(O138="",P138=""),"",P138-O138)</f>
        <v>365</v>
      </c>
      <c r="R138" s="179">
        <f t="shared" ref="R138" ca="1" si="401">IF(OR(O138="",P138=""),"",P138-TODAY())</f>
        <v>-29</v>
      </c>
      <c r="S138" s="180"/>
      <c r="T138" s="181" t="str">
        <f t="shared" ca="1" si="370"/>
        <v>Finalizada</v>
      </c>
      <c r="U138" s="181" t="str">
        <f t="shared" ref="U138" ca="1" si="402">IF((OR(O138="",P138="")),"",IF(T138="Finalizada","Finalizada",(P138-$B$2)))</f>
        <v>Finalizada</v>
      </c>
      <c r="V138" s="181"/>
      <c r="W138" s="181"/>
      <c r="X138" s="181"/>
      <c r="Y138" s="219">
        <f t="shared" si="371"/>
        <v>0</v>
      </c>
      <c r="Z138" s="219"/>
      <c r="AA138" s="219"/>
      <c r="AB138" s="219"/>
      <c r="AC138" s="219"/>
      <c r="AD138" s="219"/>
      <c r="AE138" s="219"/>
      <c r="AF138" s="219"/>
      <c r="AG138" s="290"/>
      <c r="AH138" s="287" t="e">
        <f t="shared" si="372"/>
        <v>#DIV/0!</v>
      </c>
      <c r="AI138" s="287"/>
      <c r="AJ138" s="287" t="e">
        <f t="shared" si="373"/>
        <v>#DIV/0!</v>
      </c>
      <c r="AK138" s="287"/>
      <c r="AL138" s="287" t="e">
        <f t="shared" si="374"/>
        <v>#DIV/0!</v>
      </c>
      <c r="AM138" s="287"/>
      <c r="AN138" s="287" t="e">
        <f t="shared" si="375"/>
        <v>#DIV/0!</v>
      </c>
      <c r="AO138" s="287"/>
      <c r="AP138" s="175">
        <v>0.25</v>
      </c>
      <c r="AQ138" s="217">
        <f t="shared" si="376"/>
        <v>1.2500000000000001E-2</v>
      </c>
      <c r="AR138" s="175">
        <v>0.25</v>
      </c>
      <c r="AS138" s="217">
        <f t="shared" si="377"/>
        <v>1.2500000000000001E-2</v>
      </c>
      <c r="AT138" s="217"/>
      <c r="AU138" s="175">
        <v>0.25</v>
      </c>
      <c r="AV138" s="217">
        <f t="shared" si="378"/>
        <v>1.2500000000000001E-2</v>
      </c>
      <c r="AW138" s="175">
        <v>0.25</v>
      </c>
      <c r="AX138" s="217">
        <f t="shared" si="379"/>
        <v>1.2500000000000001E-2</v>
      </c>
      <c r="AY138" s="342">
        <f t="shared" si="380"/>
        <v>1</v>
      </c>
      <c r="AZ138" s="182">
        <v>0.25</v>
      </c>
      <c r="BA138" s="183">
        <f t="shared" si="381"/>
        <v>1.2500000000000001E-2</v>
      </c>
      <c r="BB138" s="182">
        <v>0.25</v>
      </c>
      <c r="BC138" s="183">
        <f t="shared" si="382"/>
        <v>1.2500000000000001E-2</v>
      </c>
      <c r="BD138" s="183"/>
      <c r="BE138" s="183"/>
      <c r="BF138" s="182">
        <v>0.25</v>
      </c>
      <c r="BG138" s="183">
        <f t="shared" si="383"/>
        <v>1.2500000000000001E-2</v>
      </c>
      <c r="BH138" s="182">
        <v>0.25</v>
      </c>
      <c r="BI138" s="183">
        <f t="shared" si="384"/>
        <v>1.2500000000000001E-2</v>
      </c>
      <c r="BJ138" s="183"/>
      <c r="BK138" s="184">
        <f>AZ138-AP138</f>
        <v>0</v>
      </c>
      <c r="BL138" s="184">
        <f>BB138-AR138</f>
        <v>0</v>
      </c>
      <c r="BM138" s="184">
        <f>BF138-AU138</f>
        <v>0</v>
      </c>
      <c r="BN138" s="184">
        <f>BH138-AW138</f>
        <v>0</v>
      </c>
      <c r="BO138" s="185">
        <f t="shared" ref="BO138" si="403">SUM(BK138)</f>
        <v>0</v>
      </c>
      <c r="BP138" s="185">
        <f t="shared" ref="BP138" si="404">SUM(BK138,BL138)</f>
        <v>0</v>
      </c>
      <c r="BQ138" s="185">
        <f t="shared" ref="BQ138" si="405">SUM(BK138:BM138)</f>
        <v>0</v>
      </c>
      <c r="BR138" s="185">
        <f t="shared" ref="BR138" si="406">SUM(BK138:BN138)</f>
        <v>0</v>
      </c>
      <c r="BS138" s="175">
        <f t="shared" si="389"/>
        <v>1</v>
      </c>
      <c r="BT138" s="186"/>
      <c r="BU138" s="187" t="s">
        <v>669</v>
      </c>
      <c r="BV138" s="187"/>
      <c r="BW138" s="187" t="s">
        <v>817</v>
      </c>
      <c r="BX138" s="187" t="s">
        <v>818</v>
      </c>
      <c r="BY138" s="187"/>
      <c r="BZ138" s="187" t="s">
        <v>914</v>
      </c>
      <c r="CA138" s="187"/>
      <c r="CB138" s="187" t="s">
        <v>943</v>
      </c>
      <c r="CC138" s="187" t="s">
        <v>818</v>
      </c>
      <c r="CD138" s="187"/>
      <c r="CF138" s="129"/>
      <c r="CO138" s="124"/>
    </row>
    <row r="139" spans="5:93" ht="60.75" customHeight="1" x14ac:dyDescent="0.2">
      <c r="E139" s="443"/>
      <c r="F139" s="443"/>
      <c r="G139" s="222"/>
      <c r="H139" s="174" t="s">
        <v>879</v>
      </c>
      <c r="I139" s="175">
        <v>0.15</v>
      </c>
      <c r="J139" s="175"/>
      <c r="K139" s="188" t="s">
        <v>880</v>
      </c>
      <c r="L139" s="188"/>
      <c r="M139" s="175" t="s">
        <v>611</v>
      </c>
      <c r="N139" s="188" t="s">
        <v>22</v>
      </c>
      <c r="O139" s="178">
        <v>45292</v>
      </c>
      <c r="P139" s="178">
        <v>45657</v>
      </c>
      <c r="Q139" s="177">
        <f t="shared" ref="Q139" si="407">IF(OR(O139="",P139=""),"",P139-O139)</f>
        <v>365</v>
      </c>
      <c r="R139" s="179">
        <f t="shared" ref="R139" ca="1" si="408">IF(OR(O139="",P139=""),"",P139-TODAY())</f>
        <v>-29</v>
      </c>
      <c r="S139" s="180"/>
      <c r="T139" s="181" t="str">
        <f t="shared" ref="T139" ca="1" si="409">IF(Q139="","",(IF(AND(R139&gt;0,BS139&lt;100%),"Pendiente",IF(AND(R139&gt;0,BS139=100%),"Finalizada",IF(AND(R139&lt;0,BS139=100%),"Finalizada","Pendiente")))))</f>
        <v>Pendiente</v>
      </c>
      <c r="U139" s="181">
        <f t="shared" ref="U139" ca="1" si="410">IF((OR(O139="",P139="")),"",IF(T139="Finalizada","Finalizada",(P139-$B$2)))</f>
        <v>-29</v>
      </c>
      <c r="V139" s="181"/>
      <c r="W139" s="181"/>
      <c r="X139" s="181"/>
      <c r="Y139" s="219">
        <f t="shared" ref="Y139" si="411">SUM(Z139:AB139)</f>
        <v>0</v>
      </c>
      <c r="Z139" s="219"/>
      <c r="AA139" s="219"/>
      <c r="AB139" s="219"/>
      <c r="AC139" s="219"/>
      <c r="AD139" s="219"/>
      <c r="AE139" s="219"/>
      <c r="AF139" s="219"/>
      <c r="AG139" s="290"/>
      <c r="AH139" s="287" t="e">
        <f t="shared" ref="AH139" si="412">+Y139/AG139</f>
        <v>#DIV/0!</v>
      </c>
      <c r="AI139" s="287"/>
      <c r="AJ139" s="287" t="e">
        <f t="shared" ref="AJ139" si="413">+AA139/AI139</f>
        <v>#DIV/0!</v>
      </c>
      <c r="AK139" s="287"/>
      <c r="AL139" s="287" t="e">
        <f t="shared" ref="AL139" si="414">+AG139/AK139</f>
        <v>#DIV/0!</v>
      </c>
      <c r="AM139" s="287"/>
      <c r="AN139" s="287" t="e">
        <f t="shared" ref="AN139" si="415">+AI139/AM139</f>
        <v>#DIV/0!</v>
      </c>
      <c r="AO139" s="287"/>
      <c r="AP139" s="175">
        <v>0.25</v>
      </c>
      <c r="AQ139" s="217">
        <f t="shared" ref="AQ139" si="416">AP139*I139</f>
        <v>3.7499999999999999E-2</v>
      </c>
      <c r="AR139" s="175">
        <v>0.25</v>
      </c>
      <c r="AS139" s="217">
        <f t="shared" ref="AS139" si="417">AR139*I139</f>
        <v>3.7499999999999999E-2</v>
      </c>
      <c r="AT139" s="217"/>
      <c r="AU139" s="175">
        <v>0.25</v>
      </c>
      <c r="AV139" s="217">
        <f t="shared" ref="AV139" si="418">AU139*I139</f>
        <v>3.7499999999999999E-2</v>
      </c>
      <c r="AW139" s="175">
        <v>0.25</v>
      </c>
      <c r="AX139" s="217">
        <f t="shared" ref="AX139" si="419">AW139*I139</f>
        <v>3.7499999999999999E-2</v>
      </c>
      <c r="AY139" s="342">
        <f t="shared" ref="AY139" si="420">SUM(AP139,AR139,AU139,AW139)</f>
        <v>1</v>
      </c>
      <c r="AZ139" s="182">
        <v>0.16</v>
      </c>
      <c r="BA139" s="183">
        <f t="shared" ref="BA139" si="421">AZ139*I139</f>
        <v>2.4E-2</v>
      </c>
      <c r="BB139" s="182">
        <v>0</v>
      </c>
      <c r="BC139" s="183">
        <f t="shared" ref="BC139" si="422">BB139*I139</f>
        <v>0</v>
      </c>
      <c r="BD139" s="183"/>
      <c r="BE139" s="183"/>
      <c r="BF139" s="182">
        <v>0.25</v>
      </c>
      <c r="BG139" s="183">
        <f t="shared" ref="BG139" si="423">BF139*I139</f>
        <v>3.7499999999999999E-2</v>
      </c>
      <c r="BH139" s="182">
        <v>0.25</v>
      </c>
      <c r="BI139" s="183">
        <f t="shared" ref="BI139" si="424">BH139*I139</f>
        <v>3.7499999999999999E-2</v>
      </c>
      <c r="BJ139" s="183"/>
      <c r="BK139" s="184">
        <f>AZ139-AP139</f>
        <v>-0.09</v>
      </c>
      <c r="BL139" s="184">
        <f>BB139-AR139</f>
        <v>-0.25</v>
      </c>
      <c r="BM139" s="184">
        <f>BF139-AU139</f>
        <v>0</v>
      </c>
      <c r="BN139" s="184">
        <f>BH139-AW139</f>
        <v>0</v>
      </c>
      <c r="BO139" s="185">
        <f t="shared" ref="BO139" si="425">SUM(BK139)</f>
        <v>-0.09</v>
      </c>
      <c r="BP139" s="185">
        <f t="shared" ref="BP139" si="426">SUM(BK139,BL139)</f>
        <v>-0.33999999999999997</v>
      </c>
      <c r="BQ139" s="185">
        <f t="shared" ref="BQ139" si="427">SUM(BK139:BM139)</f>
        <v>-0.33999999999999997</v>
      </c>
      <c r="BR139" s="185">
        <f t="shared" ref="BR139" si="428">SUM(BK139:BN139)</f>
        <v>-0.33999999999999997</v>
      </c>
      <c r="BS139" s="175">
        <f t="shared" ref="BS139" si="429">SUM(AZ139,BB139,BF139,BH139)</f>
        <v>0.66</v>
      </c>
      <c r="BT139" s="186"/>
      <c r="BU139" s="187" t="s">
        <v>669</v>
      </c>
      <c r="BV139" s="187"/>
      <c r="BW139" s="187" t="s">
        <v>817</v>
      </c>
      <c r="BX139" s="187" t="s">
        <v>818</v>
      </c>
      <c r="BY139" s="187"/>
      <c r="BZ139" s="187" t="s">
        <v>915</v>
      </c>
      <c r="CA139" s="187" t="s">
        <v>916</v>
      </c>
      <c r="CB139" s="187" t="s">
        <v>944</v>
      </c>
      <c r="CC139" s="187" t="s">
        <v>945</v>
      </c>
      <c r="CD139" s="187" t="s">
        <v>946</v>
      </c>
      <c r="CF139" s="129"/>
      <c r="CO139" s="124"/>
    </row>
    <row r="140" spans="5:93" s="282" customFormat="1" ht="60.75" customHeight="1" x14ac:dyDescent="0.25">
      <c r="E140" s="443"/>
      <c r="F140" s="443"/>
      <c r="G140" s="278"/>
      <c r="H140" s="278"/>
      <c r="I140" s="279">
        <f>SUM(I132:J139)</f>
        <v>1</v>
      </c>
      <c r="J140" s="279"/>
      <c r="K140" s="279"/>
      <c r="L140" s="279"/>
      <c r="M140" s="278"/>
      <c r="N140" s="278"/>
      <c r="O140" s="278"/>
      <c r="P140" s="278"/>
      <c r="Q140" s="278"/>
      <c r="R140" s="278"/>
      <c r="S140" s="278"/>
      <c r="T140" s="278"/>
      <c r="U140" s="278" t="s">
        <v>139</v>
      </c>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80">
        <f>SUM(AQ132:AQ139)/$I140</f>
        <v>0.25</v>
      </c>
      <c r="AR140" s="280"/>
      <c r="AS140" s="280">
        <f>SUM(AS132:AS139)/$I140</f>
        <v>0.25</v>
      </c>
      <c r="AT140" s="348">
        <f>+AS140+AQ140/I140</f>
        <v>0.5</v>
      </c>
      <c r="AU140" s="280"/>
      <c r="AV140" s="280">
        <f>SUM(AV132:AV139)/$I140</f>
        <v>0.25</v>
      </c>
      <c r="AW140" s="280"/>
      <c r="AX140" s="280">
        <f>SUM(AX132:AX139)/$I140</f>
        <v>0.25</v>
      </c>
      <c r="AY140" s="345">
        <f>+AX140+AV140/I140</f>
        <v>0.5</v>
      </c>
      <c r="AZ140" s="305">
        <v>0.16</v>
      </c>
      <c r="BA140" s="280">
        <f>SUM(BA132:BA139)/$I140</f>
        <v>0.34500000000000008</v>
      </c>
      <c r="BB140" s="305">
        <v>0.34</v>
      </c>
      <c r="BC140" s="280">
        <f>SUM(BC132:BD139)/$I140</f>
        <v>0.22706000000000001</v>
      </c>
      <c r="BD140" s="280"/>
      <c r="BE140" s="313">
        <f>+BC140+BA140/I140</f>
        <v>0.57206000000000012</v>
      </c>
      <c r="BF140" s="278"/>
      <c r="BG140" s="279">
        <f>SUM(BG132:BG139)/$I140</f>
        <v>0.16249999999999998</v>
      </c>
      <c r="BH140" s="278"/>
      <c r="BI140" s="279">
        <f>SUM(BI132:BI139)/$I140</f>
        <v>0.21500000000000002</v>
      </c>
      <c r="BJ140" s="313">
        <f>+BI140+BG140/I140</f>
        <v>0.3775</v>
      </c>
      <c r="BK140" s="278"/>
      <c r="BL140" s="281">
        <f>BA140-AQ140</f>
        <v>9.5000000000000084E-2</v>
      </c>
      <c r="BM140" s="281">
        <f>BC140-AS140</f>
        <v>-2.2939999999999988E-2</v>
      </c>
      <c r="BN140" s="281">
        <f>BG140-AV140</f>
        <v>-8.7500000000000022E-2</v>
      </c>
      <c r="BO140" s="281">
        <f>BI140-AX140</f>
        <v>-3.4999999999999976E-2</v>
      </c>
      <c r="BP140" s="281">
        <f>SUM(BL140)</f>
        <v>9.5000000000000084E-2</v>
      </c>
      <c r="BQ140" s="281">
        <f>SUM(BL140,BM140)</f>
        <v>7.2060000000000096E-2</v>
      </c>
      <c r="BR140" s="281">
        <f>SUM(BL140:BN140)</f>
        <v>-1.5439999999999926E-2</v>
      </c>
      <c r="BS140" s="281">
        <f>SUM(BL140:BO140)</f>
        <v>-5.0439999999999902E-2</v>
      </c>
      <c r="BT140" s="278"/>
      <c r="BU140" s="278" t="s">
        <v>670</v>
      </c>
      <c r="BV140" s="278" t="s">
        <v>671</v>
      </c>
      <c r="BW140" s="278" t="s">
        <v>819</v>
      </c>
      <c r="BX140" s="278" t="s">
        <v>671</v>
      </c>
      <c r="BY140" s="278"/>
      <c r="BZ140" s="278"/>
      <c r="CA140" s="278"/>
      <c r="CB140" s="278"/>
      <c r="CC140" s="278"/>
      <c r="CD140" s="278"/>
      <c r="CG140" s="283"/>
      <c r="CH140" s="283"/>
      <c r="CI140" s="283"/>
      <c r="CJ140" s="283"/>
      <c r="CK140" s="283"/>
      <c r="CL140" s="283"/>
      <c r="CM140" s="283"/>
      <c r="CN140" s="283"/>
      <c r="CO140" s="283"/>
    </row>
    <row r="141" spans="5:93" s="239" customFormat="1" ht="41.25" customHeight="1" x14ac:dyDescent="0.2">
      <c r="E141" s="240" t="s">
        <v>468</v>
      </c>
      <c r="F141" s="241"/>
      <c r="G141" s="242"/>
      <c r="H141" s="242"/>
      <c r="I141" s="243"/>
      <c r="J141" s="243"/>
      <c r="K141" s="243"/>
      <c r="L141" s="243"/>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4"/>
      <c r="AQ141" s="244"/>
      <c r="AR141" s="244"/>
      <c r="AS141" s="244"/>
      <c r="AT141" s="244"/>
      <c r="AU141" s="244"/>
      <c r="AV141" s="244"/>
      <c r="AW141" s="244"/>
      <c r="AX141" s="242"/>
      <c r="AY141" s="345"/>
      <c r="AZ141" s="245"/>
      <c r="BA141" s="245"/>
      <c r="BB141" s="245"/>
      <c r="BC141" s="245"/>
      <c r="BD141" s="245"/>
      <c r="BE141" s="245"/>
      <c r="BF141" s="245"/>
      <c r="BG141" s="245"/>
      <c r="BH141" s="245"/>
      <c r="BI141" s="245"/>
      <c r="BJ141" s="245"/>
      <c r="BK141" s="246"/>
      <c r="BL141" s="246"/>
      <c r="BM141" s="246"/>
      <c r="BN141" s="246"/>
      <c r="BO141" s="246"/>
      <c r="BP141" s="246"/>
      <c r="BQ141" s="246"/>
      <c r="BR141" s="246"/>
      <c r="BS141" s="247"/>
      <c r="BT141" s="248"/>
      <c r="BU141" s="249"/>
      <c r="BV141" s="249"/>
      <c r="BW141" s="249"/>
      <c r="BX141" s="249"/>
      <c r="BY141" s="249"/>
      <c r="BZ141" s="249"/>
      <c r="CA141" s="249"/>
      <c r="CB141" s="249"/>
      <c r="CC141" s="249"/>
      <c r="CD141" s="249"/>
    </row>
    <row r="142" spans="5:93" ht="60.75" customHeight="1" x14ac:dyDescent="0.2">
      <c r="E142" s="442">
        <v>6</v>
      </c>
      <c r="F142" s="442" t="s">
        <v>326</v>
      </c>
      <c r="G142" s="474" t="s">
        <v>957</v>
      </c>
      <c r="H142" s="174" t="s">
        <v>592</v>
      </c>
      <c r="I142" s="175">
        <v>0.25</v>
      </c>
      <c r="J142" s="175" t="s">
        <v>104</v>
      </c>
      <c r="K142" s="188" t="s">
        <v>958</v>
      </c>
      <c r="L142" s="188" t="s">
        <v>403</v>
      </c>
      <c r="M142" s="188" t="s">
        <v>469</v>
      </c>
      <c r="N142" s="188" t="s">
        <v>22</v>
      </c>
      <c r="O142" s="178">
        <v>45383</v>
      </c>
      <c r="P142" s="178">
        <v>45657</v>
      </c>
      <c r="Q142" s="177">
        <f t="shared" ref="Q142:Q145" si="430">IF(OR(O142="",P142=""),"",P142-O142)</f>
        <v>274</v>
      </c>
      <c r="R142" s="179">
        <f t="shared" ref="R142:R145" ca="1" si="431">IF(OR(O142="",P142=""),"",P142-TODAY())</f>
        <v>-29</v>
      </c>
      <c r="S142" s="180"/>
      <c r="T142" s="181" t="str">
        <f t="shared" ref="T142:T149" ca="1" si="432">IF(Q142="","",(IF(AND(R142&gt;0,BS142&lt;100%),"Pendiente",IF(AND(R142&gt;0,BS142=100%),"Finalizada",IF(AND(R142&lt;0,BS142=100%),"Finalizada","Pendiente")))))</f>
        <v>Finalizada</v>
      </c>
      <c r="U142" s="181" t="str">
        <f ca="1">IF((OR(O142="",P142="")),"",IF(T142="Finalizada","Finalizada",(P142-$B$2)))</f>
        <v>Finalizada</v>
      </c>
      <c r="V142" s="181"/>
      <c r="W142" s="181"/>
      <c r="X142" s="181"/>
      <c r="Y142" s="219">
        <f t="shared" ref="Y142:Y149" si="433">SUM(Z142:AB142)</f>
        <v>0</v>
      </c>
      <c r="Z142" s="219"/>
      <c r="AA142" s="219"/>
      <c r="AB142" s="219"/>
      <c r="AC142" s="219"/>
      <c r="AD142" s="219"/>
      <c r="AE142" s="219"/>
      <c r="AF142" s="219"/>
      <c r="AG142" s="290"/>
      <c r="AH142" s="287" t="e">
        <f t="shared" ref="AH142:AH149" si="434">+Y142/AG142</f>
        <v>#DIV/0!</v>
      </c>
      <c r="AI142" s="287"/>
      <c r="AJ142" s="287" t="e">
        <f t="shared" ref="AJ142:AJ149" si="435">+AA142/AI142</f>
        <v>#DIV/0!</v>
      </c>
      <c r="AK142" s="287"/>
      <c r="AL142" s="287" t="e">
        <f t="shared" ref="AL142:AL149" si="436">+AG142/AK142</f>
        <v>#DIV/0!</v>
      </c>
      <c r="AM142" s="287"/>
      <c r="AN142" s="287" t="e">
        <f t="shared" ref="AN142:AN149" si="437">+AI142/AM142</f>
        <v>#DIV/0!</v>
      </c>
      <c r="AO142" s="287"/>
      <c r="AP142" s="175">
        <v>0</v>
      </c>
      <c r="AQ142" s="217">
        <f t="shared" ref="AQ142:AQ149" si="438">AP142*I142</f>
        <v>0</v>
      </c>
      <c r="AR142" s="175">
        <v>0.25</v>
      </c>
      <c r="AS142" s="217">
        <f t="shared" ref="AS142:AS149" si="439">AR142*I142</f>
        <v>6.25E-2</v>
      </c>
      <c r="AT142" s="217"/>
      <c r="AU142" s="175">
        <v>0.75</v>
      </c>
      <c r="AV142" s="217">
        <f t="shared" ref="AV142:AV149" si="440">AU142*I142</f>
        <v>0.1875</v>
      </c>
      <c r="AW142" s="175">
        <v>0</v>
      </c>
      <c r="AX142" s="217">
        <f t="shared" ref="AX142:AX149" si="441">AW142*I142</f>
        <v>0</v>
      </c>
      <c r="AY142" s="342">
        <f t="shared" ref="AY142:AY149" si="442">SUM(AP142,AR142,AU142,AW142)</f>
        <v>1</v>
      </c>
      <c r="AZ142" s="182">
        <v>0</v>
      </c>
      <c r="BA142" s="183">
        <f t="shared" ref="BA142:BA149" si="443">AZ142*I142</f>
        <v>0</v>
      </c>
      <c r="BB142" s="182">
        <v>0.25</v>
      </c>
      <c r="BC142" s="183">
        <f>BB142*I142</f>
        <v>6.25E-2</v>
      </c>
      <c r="BD142" s="183"/>
      <c r="BE142" s="183"/>
      <c r="BF142" s="182">
        <v>0.75</v>
      </c>
      <c r="BG142" s="183">
        <f>BF142*I142</f>
        <v>0.1875</v>
      </c>
      <c r="BH142" s="182">
        <v>0</v>
      </c>
      <c r="BI142" s="183">
        <f>BH142*I142</f>
        <v>0</v>
      </c>
      <c r="BJ142" s="183"/>
      <c r="BK142" s="184">
        <f t="shared" ref="BK142:BK149" si="444">AZ142-AP142</f>
        <v>0</v>
      </c>
      <c r="BL142" s="184">
        <f t="shared" ref="BL142:BL149" si="445">BB142-AR142</f>
        <v>0</v>
      </c>
      <c r="BM142" s="184">
        <f t="shared" ref="BM142:BM149" si="446">BF142-AU142</f>
        <v>0</v>
      </c>
      <c r="BN142" s="184">
        <f t="shared" ref="BN142:BN149" si="447">BH142-AW142</f>
        <v>0</v>
      </c>
      <c r="BO142" s="185">
        <f t="shared" ref="BO142:BO147" si="448">SUM(BK142)</f>
        <v>0</v>
      </c>
      <c r="BP142" s="185">
        <f t="shared" ref="BP142:BP147" si="449">SUM(BK142,BL142)</f>
        <v>0</v>
      </c>
      <c r="BQ142" s="185">
        <f t="shared" ref="BQ142:BQ147" si="450">SUM(BK142:BM142)</f>
        <v>0</v>
      </c>
      <c r="BR142" s="185">
        <f t="shared" ref="BR142:BR147" si="451">SUM(BK142:BN142)</f>
        <v>0</v>
      </c>
      <c r="BS142" s="175">
        <f t="shared" ref="BS142:BS149" si="452">SUM(AZ142,BB142,BF142,BH142)</f>
        <v>1</v>
      </c>
      <c r="BT142" s="186"/>
      <c r="BU142" s="187"/>
      <c r="BV142" s="187"/>
      <c r="BW142" s="187"/>
      <c r="BX142" s="187"/>
      <c r="BY142" s="187"/>
      <c r="BZ142" s="187"/>
      <c r="CA142" s="187"/>
      <c r="CB142" s="187"/>
      <c r="CC142" s="187"/>
      <c r="CD142" s="187"/>
      <c r="CF142" s="129"/>
      <c r="CO142" s="124"/>
    </row>
    <row r="143" spans="5:93" ht="60.75" customHeight="1" x14ac:dyDescent="0.2">
      <c r="E143" s="443"/>
      <c r="F143" s="443"/>
      <c r="G143" s="475"/>
      <c r="H143" s="174" t="s">
        <v>593</v>
      </c>
      <c r="I143" s="175">
        <v>0.25</v>
      </c>
      <c r="J143" s="175" t="s">
        <v>212</v>
      </c>
      <c r="K143" s="188" t="s">
        <v>470</v>
      </c>
      <c r="L143" s="188" t="s">
        <v>322</v>
      </c>
      <c r="M143" s="188" t="s">
        <v>471</v>
      </c>
      <c r="N143" s="188" t="s">
        <v>22</v>
      </c>
      <c r="O143" s="178">
        <v>45383</v>
      </c>
      <c r="P143" s="178">
        <v>45657</v>
      </c>
      <c r="Q143" s="177">
        <f t="shared" si="430"/>
        <v>274</v>
      </c>
      <c r="R143" s="179">
        <f t="shared" ca="1" si="431"/>
        <v>-29</v>
      </c>
      <c r="S143" s="180"/>
      <c r="T143" s="181" t="str">
        <f t="shared" ca="1" si="432"/>
        <v>Finalizada</v>
      </c>
      <c r="U143" s="181" t="str">
        <f t="shared" ref="U143:U145" ca="1" si="453">IF((OR(O143="",P143="")),"",IF(T143="Finalizada","Finalizada",(P143-$B$2)))</f>
        <v>Finalizada</v>
      </c>
      <c r="V143" s="181"/>
      <c r="W143" s="181"/>
      <c r="X143" s="181"/>
      <c r="Y143" s="219">
        <f t="shared" si="433"/>
        <v>0</v>
      </c>
      <c r="Z143" s="219"/>
      <c r="AA143" s="219"/>
      <c r="AB143" s="219"/>
      <c r="AC143" s="219"/>
      <c r="AD143" s="219"/>
      <c r="AE143" s="219"/>
      <c r="AF143" s="219"/>
      <c r="AG143" s="290"/>
      <c r="AH143" s="287" t="e">
        <f t="shared" si="434"/>
        <v>#DIV/0!</v>
      </c>
      <c r="AI143" s="287"/>
      <c r="AJ143" s="287" t="e">
        <f t="shared" si="435"/>
        <v>#DIV/0!</v>
      </c>
      <c r="AK143" s="287"/>
      <c r="AL143" s="287" t="e">
        <f t="shared" si="436"/>
        <v>#DIV/0!</v>
      </c>
      <c r="AM143" s="287"/>
      <c r="AN143" s="287" t="e">
        <f t="shared" si="437"/>
        <v>#DIV/0!</v>
      </c>
      <c r="AO143" s="287"/>
      <c r="AP143" s="175">
        <v>0</v>
      </c>
      <c r="AQ143" s="217">
        <f t="shared" si="438"/>
        <v>0</v>
      </c>
      <c r="AR143" s="175">
        <v>1</v>
      </c>
      <c r="AS143" s="217">
        <f t="shared" si="439"/>
        <v>0.25</v>
      </c>
      <c r="AT143" s="217"/>
      <c r="AU143" s="175">
        <v>0</v>
      </c>
      <c r="AV143" s="217">
        <f t="shared" si="440"/>
        <v>0</v>
      </c>
      <c r="AW143" s="175">
        <v>0</v>
      </c>
      <c r="AX143" s="217">
        <f t="shared" si="441"/>
        <v>0</v>
      </c>
      <c r="AY143" s="342">
        <f t="shared" si="442"/>
        <v>1</v>
      </c>
      <c r="AZ143" s="182">
        <v>0</v>
      </c>
      <c r="BA143" s="183">
        <f t="shared" si="443"/>
        <v>0</v>
      </c>
      <c r="BB143" s="182">
        <v>1</v>
      </c>
      <c r="BC143" s="183">
        <f t="shared" ref="BC143:BC149" si="454">BB143*I143</f>
        <v>0.25</v>
      </c>
      <c r="BD143" s="183"/>
      <c r="BE143" s="183"/>
      <c r="BF143" s="182">
        <v>0</v>
      </c>
      <c r="BG143" s="183">
        <f t="shared" ref="BG143:BG149" si="455">BF143*I143</f>
        <v>0</v>
      </c>
      <c r="BH143" s="182">
        <v>0</v>
      </c>
      <c r="BI143" s="183">
        <f t="shared" ref="BI143:BI149" si="456">BH143*I143</f>
        <v>0</v>
      </c>
      <c r="BJ143" s="183"/>
      <c r="BK143" s="184">
        <f t="shared" si="444"/>
        <v>0</v>
      </c>
      <c r="BL143" s="184">
        <f t="shared" si="445"/>
        <v>0</v>
      </c>
      <c r="BM143" s="184">
        <f t="shared" si="446"/>
        <v>0</v>
      </c>
      <c r="BN143" s="184">
        <f t="shared" si="447"/>
        <v>0</v>
      </c>
      <c r="BO143" s="185">
        <f t="shared" si="448"/>
        <v>0</v>
      </c>
      <c r="BP143" s="185">
        <f t="shared" si="449"/>
        <v>0</v>
      </c>
      <c r="BQ143" s="185">
        <f t="shared" si="450"/>
        <v>0</v>
      </c>
      <c r="BR143" s="185">
        <f t="shared" si="451"/>
        <v>0</v>
      </c>
      <c r="BS143" s="175">
        <f t="shared" si="452"/>
        <v>1</v>
      </c>
      <c r="BT143" s="186"/>
      <c r="BU143" s="187"/>
      <c r="BV143" s="187"/>
      <c r="BW143" s="187"/>
      <c r="BX143" s="187"/>
      <c r="BY143" s="187"/>
      <c r="BZ143" s="187"/>
      <c r="CA143" s="187"/>
      <c r="CB143" s="187"/>
      <c r="CC143" s="187"/>
      <c r="CD143" s="187"/>
      <c r="CF143" s="129"/>
      <c r="CO143" s="124"/>
    </row>
    <row r="144" spans="5:93" ht="60.75" customHeight="1" x14ac:dyDescent="0.2">
      <c r="E144" s="443"/>
      <c r="F144" s="443"/>
      <c r="G144" s="475"/>
      <c r="H144" s="174" t="s">
        <v>594</v>
      </c>
      <c r="I144" s="175">
        <v>0.1</v>
      </c>
      <c r="J144" s="175" t="s">
        <v>213</v>
      </c>
      <c r="K144" s="188" t="s">
        <v>472</v>
      </c>
      <c r="L144" s="188" t="s">
        <v>323</v>
      </c>
      <c r="M144" s="188" t="s">
        <v>473</v>
      </c>
      <c r="N144" s="188" t="s">
        <v>22</v>
      </c>
      <c r="O144" s="178">
        <v>45292</v>
      </c>
      <c r="P144" s="178">
        <v>45657</v>
      </c>
      <c r="Q144" s="177">
        <f t="shared" si="430"/>
        <v>365</v>
      </c>
      <c r="R144" s="179">
        <f t="shared" ca="1" si="431"/>
        <v>-29</v>
      </c>
      <c r="S144" s="180"/>
      <c r="T144" s="181" t="str">
        <f t="shared" ca="1" si="432"/>
        <v>Finalizada</v>
      </c>
      <c r="U144" s="181" t="str">
        <f t="shared" ca="1" si="453"/>
        <v>Finalizada</v>
      </c>
      <c r="V144" s="181"/>
      <c r="W144" s="181"/>
      <c r="X144" s="181"/>
      <c r="Y144" s="219">
        <f t="shared" si="433"/>
        <v>0</v>
      </c>
      <c r="Z144" s="219"/>
      <c r="AA144" s="219"/>
      <c r="AB144" s="219"/>
      <c r="AC144" s="219"/>
      <c r="AD144" s="219"/>
      <c r="AE144" s="219"/>
      <c r="AF144" s="219"/>
      <c r="AG144" s="290"/>
      <c r="AH144" s="287" t="e">
        <f t="shared" si="434"/>
        <v>#DIV/0!</v>
      </c>
      <c r="AI144" s="287"/>
      <c r="AJ144" s="287" t="e">
        <f t="shared" si="435"/>
        <v>#DIV/0!</v>
      </c>
      <c r="AK144" s="287"/>
      <c r="AL144" s="287" t="e">
        <f t="shared" si="436"/>
        <v>#DIV/0!</v>
      </c>
      <c r="AM144" s="287"/>
      <c r="AN144" s="287" t="e">
        <f t="shared" si="437"/>
        <v>#DIV/0!</v>
      </c>
      <c r="AO144" s="287"/>
      <c r="AP144" s="175">
        <v>0.25</v>
      </c>
      <c r="AQ144" s="217">
        <f t="shared" si="438"/>
        <v>2.5000000000000001E-2</v>
      </c>
      <c r="AR144" s="175">
        <v>0.25</v>
      </c>
      <c r="AS144" s="217">
        <f t="shared" si="439"/>
        <v>2.5000000000000001E-2</v>
      </c>
      <c r="AT144" s="217"/>
      <c r="AU144" s="175">
        <v>0.25</v>
      </c>
      <c r="AV144" s="217">
        <f t="shared" si="440"/>
        <v>2.5000000000000001E-2</v>
      </c>
      <c r="AW144" s="175">
        <v>0.25</v>
      </c>
      <c r="AX144" s="217">
        <f t="shared" si="441"/>
        <v>2.5000000000000001E-2</v>
      </c>
      <c r="AY144" s="342">
        <f t="shared" si="442"/>
        <v>1</v>
      </c>
      <c r="AZ144" s="182">
        <v>0.25</v>
      </c>
      <c r="BA144" s="183">
        <f t="shared" si="443"/>
        <v>2.5000000000000001E-2</v>
      </c>
      <c r="BB144" s="182">
        <v>0.25</v>
      </c>
      <c r="BC144" s="183">
        <f t="shared" si="454"/>
        <v>2.5000000000000001E-2</v>
      </c>
      <c r="BD144" s="183"/>
      <c r="BE144" s="183"/>
      <c r="BF144" s="182">
        <v>0.25</v>
      </c>
      <c r="BG144" s="183">
        <f t="shared" si="455"/>
        <v>2.5000000000000001E-2</v>
      </c>
      <c r="BH144" s="182">
        <v>0.25</v>
      </c>
      <c r="BI144" s="183">
        <f t="shared" si="456"/>
        <v>2.5000000000000001E-2</v>
      </c>
      <c r="BJ144" s="183"/>
      <c r="BK144" s="184">
        <f t="shared" si="444"/>
        <v>0</v>
      </c>
      <c r="BL144" s="184">
        <f t="shared" si="445"/>
        <v>0</v>
      </c>
      <c r="BM144" s="184">
        <f t="shared" si="446"/>
        <v>0</v>
      </c>
      <c r="BN144" s="184">
        <f t="shared" si="447"/>
        <v>0</v>
      </c>
      <c r="BO144" s="185">
        <f t="shared" si="448"/>
        <v>0</v>
      </c>
      <c r="BP144" s="185">
        <f t="shared" si="449"/>
        <v>0</v>
      </c>
      <c r="BQ144" s="185">
        <f t="shared" si="450"/>
        <v>0</v>
      </c>
      <c r="BR144" s="185">
        <f t="shared" si="451"/>
        <v>0</v>
      </c>
      <c r="BS144" s="175">
        <f t="shared" si="452"/>
        <v>1</v>
      </c>
      <c r="BT144" s="186"/>
      <c r="BU144" s="187"/>
      <c r="BV144" s="187"/>
      <c r="BW144" s="187"/>
      <c r="BX144" s="187"/>
      <c r="BY144" s="187"/>
      <c r="BZ144" s="187"/>
      <c r="CA144" s="187"/>
      <c r="CB144" s="187"/>
      <c r="CC144" s="187"/>
      <c r="CD144" s="187"/>
      <c r="CF144" s="129"/>
      <c r="CO144" s="124"/>
    </row>
    <row r="145" spans="5:93" ht="60.75" customHeight="1" x14ac:dyDescent="0.2">
      <c r="E145" s="443"/>
      <c r="F145" s="443"/>
      <c r="G145" s="236"/>
      <c r="H145" s="174" t="s">
        <v>595</v>
      </c>
      <c r="I145" s="175">
        <v>0.05</v>
      </c>
      <c r="J145" s="175"/>
      <c r="K145" s="188" t="s">
        <v>474</v>
      </c>
      <c r="L145" s="188" t="s">
        <v>411</v>
      </c>
      <c r="M145" s="188" t="s">
        <v>475</v>
      </c>
      <c r="N145" s="188" t="s">
        <v>22</v>
      </c>
      <c r="O145" s="178">
        <v>45292</v>
      </c>
      <c r="P145" s="178">
        <v>45657</v>
      </c>
      <c r="Q145" s="177">
        <f t="shared" si="430"/>
        <v>365</v>
      </c>
      <c r="R145" s="179">
        <f t="shared" ca="1" si="431"/>
        <v>-29</v>
      </c>
      <c r="S145" s="180"/>
      <c r="T145" s="181" t="str">
        <f t="shared" ca="1" si="432"/>
        <v>Finalizada</v>
      </c>
      <c r="U145" s="181" t="str">
        <f t="shared" ca="1" si="453"/>
        <v>Finalizada</v>
      </c>
      <c r="V145" s="181"/>
      <c r="W145" s="181"/>
      <c r="X145" s="181"/>
      <c r="Y145" s="219">
        <f t="shared" si="433"/>
        <v>0</v>
      </c>
      <c r="Z145" s="219"/>
      <c r="AA145" s="219"/>
      <c r="AB145" s="219"/>
      <c r="AC145" s="219"/>
      <c r="AD145" s="219"/>
      <c r="AE145" s="219"/>
      <c r="AF145" s="219"/>
      <c r="AG145" s="290"/>
      <c r="AH145" s="287" t="e">
        <f t="shared" si="434"/>
        <v>#DIV/0!</v>
      </c>
      <c r="AI145" s="287"/>
      <c r="AJ145" s="287" t="e">
        <f t="shared" si="435"/>
        <v>#DIV/0!</v>
      </c>
      <c r="AK145" s="287"/>
      <c r="AL145" s="287" t="e">
        <f t="shared" si="436"/>
        <v>#DIV/0!</v>
      </c>
      <c r="AM145" s="287"/>
      <c r="AN145" s="287" t="e">
        <f t="shared" si="437"/>
        <v>#DIV/0!</v>
      </c>
      <c r="AO145" s="287"/>
      <c r="AP145" s="175">
        <v>0.5</v>
      </c>
      <c r="AQ145" s="217">
        <f t="shared" si="438"/>
        <v>2.5000000000000001E-2</v>
      </c>
      <c r="AR145" s="175">
        <v>0</v>
      </c>
      <c r="AS145" s="217">
        <f t="shared" si="439"/>
        <v>0</v>
      </c>
      <c r="AT145" s="217"/>
      <c r="AU145" s="175">
        <v>0.5</v>
      </c>
      <c r="AV145" s="217">
        <f t="shared" si="440"/>
        <v>2.5000000000000001E-2</v>
      </c>
      <c r="AW145" s="175">
        <v>0</v>
      </c>
      <c r="AX145" s="217">
        <f t="shared" si="441"/>
        <v>0</v>
      </c>
      <c r="AY145" s="342">
        <f t="shared" si="442"/>
        <v>1</v>
      </c>
      <c r="AZ145" s="182">
        <v>0.5</v>
      </c>
      <c r="BA145" s="183">
        <f t="shared" si="443"/>
        <v>2.5000000000000001E-2</v>
      </c>
      <c r="BB145" s="182">
        <v>0</v>
      </c>
      <c r="BC145" s="183">
        <f t="shared" si="454"/>
        <v>0</v>
      </c>
      <c r="BD145" s="183"/>
      <c r="BE145" s="183"/>
      <c r="BF145" s="182">
        <v>0.5</v>
      </c>
      <c r="BG145" s="183">
        <f t="shared" si="455"/>
        <v>2.5000000000000001E-2</v>
      </c>
      <c r="BH145" s="182">
        <v>0</v>
      </c>
      <c r="BI145" s="183">
        <f t="shared" si="456"/>
        <v>0</v>
      </c>
      <c r="BJ145" s="183"/>
      <c r="BK145" s="184">
        <f t="shared" si="444"/>
        <v>0</v>
      </c>
      <c r="BL145" s="184">
        <f t="shared" si="445"/>
        <v>0</v>
      </c>
      <c r="BM145" s="184">
        <f t="shared" si="446"/>
        <v>0</v>
      </c>
      <c r="BN145" s="184">
        <f t="shared" si="447"/>
        <v>0</v>
      </c>
      <c r="BO145" s="185">
        <f t="shared" si="448"/>
        <v>0</v>
      </c>
      <c r="BP145" s="185">
        <f t="shared" si="449"/>
        <v>0</v>
      </c>
      <c r="BQ145" s="185">
        <f t="shared" si="450"/>
        <v>0</v>
      </c>
      <c r="BR145" s="185">
        <f t="shared" si="451"/>
        <v>0</v>
      </c>
      <c r="BS145" s="175">
        <f t="shared" si="452"/>
        <v>1</v>
      </c>
      <c r="BT145" s="186"/>
      <c r="BU145" s="187"/>
      <c r="BV145" s="187"/>
      <c r="BW145" s="187"/>
      <c r="BX145" s="187" t="s">
        <v>753</v>
      </c>
      <c r="BY145" s="187"/>
      <c r="BZ145" s="187"/>
      <c r="CA145" s="187"/>
      <c r="CB145" s="187"/>
      <c r="CC145" s="187"/>
      <c r="CD145" s="187"/>
      <c r="CF145" s="129"/>
      <c r="CO145" s="124"/>
    </row>
    <row r="146" spans="5:93" ht="60.75" customHeight="1" x14ac:dyDescent="0.2">
      <c r="E146" s="443"/>
      <c r="F146" s="443"/>
      <c r="G146" s="221"/>
      <c r="H146" s="174" t="s">
        <v>596</v>
      </c>
      <c r="I146" s="175">
        <v>0.05</v>
      </c>
      <c r="J146" s="175"/>
      <c r="K146" s="188" t="s">
        <v>477</v>
      </c>
      <c r="L146" s="188" t="s">
        <v>337</v>
      </c>
      <c r="M146" s="188" t="s">
        <v>476</v>
      </c>
      <c r="N146" s="188" t="s">
        <v>22</v>
      </c>
      <c r="O146" s="178">
        <v>45383</v>
      </c>
      <c r="P146" s="178">
        <v>45657</v>
      </c>
      <c r="Q146" s="177">
        <f t="shared" ref="Q146" si="457">IF(OR(O146="",P146=""),"",P146-O146)</f>
        <v>274</v>
      </c>
      <c r="R146" s="179">
        <f t="shared" ref="R146" ca="1" si="458">IF(OR(O146="",P146=""),"",P146-TODAY())</f>
        <v>-29</v>
      </c>
      <c r="S146" s="180"/>
      <c r="T146" s="181" t="str">
        <f t="shared" ca="1" si="432"/>
        <v>Finalizada</v>
      </c>
      <c r="U146" s="181" t="str">
        <f t="shared" ref="U146" ca="1" si="459">IF((OR(O146="",P146="")),"",IF(T146="Finalizada","Finalizada",(P146-$B$2)))</f>
        <v>Finalizada</v>
      </c>
      <c r="V146" s="181"/>
      <c r="W146" s="181"/>
      <c r="X146" s="181"/>
      <c r="Y146" s="219">
        <f t="shared" si="433"/>
        <v>0</v>
      </c>
      <c r="Z146" s="219"/>
      <c r="AA146" s="219"/>
      <c r="AB146" s="219"/>
      <c r="AC146" s="219"/>
      <c r="AD146" s="219"/>
      <c r="AE146" s="219"/>
      <c r="AF146" s="219"/>
      <c r="AG146" s="290"/>
      <c r="AH146" s="287" t="e">
        <f t="shared" si="434"/>
        <v>#DIV/0!</v>
      </c>
      <c r="AI146" s="287"/>
      <c r="AJ146" s="287" t="e">
        <f t="shared" si="435"/>
        <v>#DIV/0!</v>
      </c>
      <c r="AK146" s="287"/>
      <c r="AL146" s="287" t="e">
        <f t="shared" si="436"/>
        <v>#DIV/0!</v>
      </c>
      <c r="AM146" s="287"/>
      <c r="AN146" s="287" t="e">
        <f t="shared" si="437"/>
        <v>#DIV/0!</v>
      </c>
      <c r="AO146" s="287"/>
      <c r="AP146" s="175">
        <v>0.5</v>
      </c>
      <c r="AQ146" s="217">
        <f t="shared" si="438"/>
        <v>2.5000000000000001E-2</v>
      </c>
      <c r="AR146" s="175">
        <v>0</v>
      </c>
      <c r="AS146" s="217">
        <f t="shared" si="439"/>
        <v>0</v>
      </c>
      <c r="AT146" s="217"/>
      <c r="AU146" s="175">
        <v>0.5</v>
      </c>
      <c r="AV146" s="217">
        <f t="shared" si="440"/>
        <v>2.5000000000000001E-2</v>
      </c>
      <c r="AW146" s="175">
        <v>0</v>
      </c>
      <c r="AX146" s="217">
        <f t="shared" si="441"/>
        <v>0</v>
      </c>
      <c r="AY146" s="342">
        <f t="shared" si="442"/>
        <v>1</v>
      </c>
      <c r="AZ146" s="182">
        <v>0.5</v>
      </c>
      <c r="BA146" s="183">
        <f t="shared" si="443"/>
        <v>2.5000000000000001E-2</v>
      </c>
      <c r="BB146" s="182">
        <v>0</v>
      </c>
      <c r="BC146" s="183">
        <f t="shared" si="454"/>
        <v>0</v>
      </c>
      <c r="BD146" s="183"/>
      <c r="BE146" s="183"/>
      <c r="BF146" s="182">
        <v>0.5</v>
      </c>
      <c r="BG146" s="183">
        <f t="shared" si="455"/>
        <v>2.5000000000000001E-2</v>
      </c>
      <c r="BH146" s="182">
        <v>0</v>
      </c>
      <c r="BI146" s="183">
        <f t="shared" si="456"/>
        <v>0</v>
      </c>
      <c r="BJ146" s="183"/>
      <c r="BK146" s="184">
        <f t="shared" si="444"/>
        <v>0</v>
      </c>
      <c r="BL146" s="184">
        <f t="shared" si="445"/>
        <v>0</v>
      </c>
      <c r="BM146" s="184">
        <f t="shared" si="446"/>
        <v>0</v>
      </c>
      <c r="BN146" s="184">
        <f t="shared" si="447"/>
        <v>0</v>
      </c>
      <c r="BO146" s="185">
        <f t="shared" si="448"/>
        <v>0</v>
      </c>
      <c r="BP146" s="185">
        <f t="shared" si="449"/>
        <v>0</v>
      </c>
      <c r="BQ146" s="185">
        <f t="shared" si="450"/>
        <v>0</v>
      </c>
      <c r="BR146" s="185">
        <f t="shared" si="451"/>
        <v>0</v>
      </c>
      <c r="BS146" s="175">
        <f t="shared" si="452"/>
        <v>1</v>
      </c>
      <c r="BT146" s="186"/>
      <c r="BU146" s="187"/>
      <c r="BV146" s="187"/>
      <c r="BW146" s="187"/>
      <c r="BX146" s="187"/>
      <c r="BY146" s="187"/>
      <c r="BZ146" s="187"/>
      <c r="CA146" s="187"/>
      <c r="CB146" s="187"/>
      <c r="CC146" s="187"/>
      <c r="CD146" s="187"/>
      <c r="CF146" s="129"/>
      <c r="CO146" s="124"/>
    </row>
    <row r="147" spans="5:93" ht="60.75" customHeight="1" x14ac:dyDescent="0.2">
      <c r="E147" s="443"/>
      <c r="F147" s="443"/>
      <c r="G147" s="221"/>
      <c r="H147" s="174" t="s">
        <v>597</v>
      </c>
      <c r="I147" s="175">
        <v>0.05</v>
      </c>
      <c r="J147" s="175"/>
      <c r="K147" s="188" t="s">
        <v>478</v>
      </c>
      <c r="L147" s="188" t="s">
        <v>413</v>
      </c>
      <c r="M147" s="188" t="s">
        <v>479</v>
      </c>
      <c r="N147" s="188" t="s">
        <v>22</v>
      </c>
      <c r="O147" s="178">
        <v>45292</v>
      </c>
      <c r="P147" s="178">
        <v>45657</v>
      </c>
      <c r="Q147" s="177">
        <f t="shared" ref="Q147" si="460">IF(OR(O147="",P147=""),"",P147-O147)</f>
        <v>365</v>
      </c>
      <c r="R147" s="179">
        <f t="shared" ref="R147" ca="1" si="461">IF(OR(O147="",P147=""),"",P147-TODAY())</f>
        <v>-29</v>
      </c>
      <c r="S147" s="180"/>
      <c r="T147" s="181" t="str">
        <f t="shared" ca="1" si="432"/>
        <v>Finalizada</v>
      </c>
      <c r="U147" s="181" t="str">
        <f t="shared" ref="U147" ca="1" si="462">IF((OR(O147="",P147="")),"",IF(T147="Finalizada","Finalizada",(P147-$B$2)))</f>
        <v>Finalizada</v>
      </c>
      <c r="V147" s="181"/>
      <c r="W147" s="181"/>
      <c r="X147" s="181"/>
      <c r="Y147" s="219">
        <f t="shared" si="433"/>
        <v>0</v>
      </c>
      <c r="Z147" s="219"/>
      <c r="AA147" s="219"/>
      <c r="AB147" s="219"/>
      <c r="AC147" s="219"/>
      <c r="AD147" s="219"/>
      <c r="AE147" s="219"/>
      <c r="AF147" s="219"/>
      <c r="AG147" s="290"/>
      <c r="AH147" s="287" t="e">
        <f t="shared" si="434"/>
        <v>#DIV/0!</v>
      </c>
      <c r="AI147" s="287"/>
      <c r="AJ147" s="287" t="e">
        <f t="shared" si="435"/>
        <v>#DIV/0!</v>
      </c>
      <c r="AK147" s="287"/>
      <c r="AL147" s="287" t="e">
        <f t="shared" si="436"/>
        <v>#DIV/0!</v>
      </c>
      <c r="AM147" s="287"/>
      <c r="AN147" s="287" t="e">
        <f t="shared" si="437"/>
        <v>#DIV/0!</v>
      </c>
      <c r="AO147" s="287"/>
      <c r="AP147" s="175">
        <v>0.5</v>
      </c>
      <c r="AQ147" s="217">
        <f t="shared" si="438"/>
        <v>2.5000000000000001E-2</v>
      </c>
      <c r="AR147" s="175">
        <v>0</v>
      </c>
      <c r="AS147" s="217">
        <f t="shared" si="439"/>
        <v>0</v>
      </c>
      <c r="AT147" s="217"/>
      <c r="AU147" s="175">
        <v>0.5</v>
      </c>
      <c r="AV147" s="217">
        <f t="shared" si="440"/>
        <v>2.5000000000000001E-2</v>
      </c>
      <c r="AW147" s="175">
        <v>0</v>
      </c>
      <c r="AX147" s="217">
        <f t="shared" si="441"/>
        <v>0</v>
      </c>
      <c r="AY147" s="342">
        <f t="shared" si="442"/>
        <v>1</v>
      </c>
      <c r="AZ147" s="182">
        <v>0.5</v>
      </c>
      <c r="BA147" s="183">
        <f t="shared" si="443"/>
        <v>2.5000000000000001E-2</v>
      </c>
      <c r="BB147" s="182">
        <v>0</v>
      </c>
      <c r="BC147" s="183">
        <f t="shared" si="454"/>
        <v>0</v>
      </c>
      <c r="BD147" s="183"/>
      <c r="BE147" s="183"/>
      <c r="BF147" s="182">
        <v>0.5</v>
      </c>
      <c r="BG147" s="183">
        <f t="shared" si="455"/>
        <v>2.5000000000000001E-2</v>
      </c>
      <c r="BH147" s="182">
        <v>0</v>
      </c>
      <c r="BI147" s="183">
        <f t="shared" si="456"/>
        <v>0</v>
      </c>
      <c r="BJ147" s="183"/>
      <c r="BK147" s="184">
        <f t="shared" si="444"/>
        <v>0</v>
      </c>
      <c r="BL147" s="184">
        <f t="shared" si="445"/>
        <v>0</v>
      </c>
      <c r="BM147" s="184">
        <f t="shared" si="446"/>
        <v>0</v>
      </c>
      <c r="BN147" s="184">
        <f t="shared" si="447"/>
        <v>0</v>
      </c>
      <c r="BO147" s="185">
        <f t="shared" si="448"/>
        <v>0</v>
      </c>
      <c r="BP147" s="185">
        <f t="shared" si="449"/>
        <v>0</v>
      </c>
      <c r="BQ147" s="185">
        <f t="shared" si="450"/>
        <v>0</v>
      </c>
      <c r="BR147" s="185">
        <f t="shared" si="451"/>
        <v>0</v>
      </c>
      <c r="BS147" s="175">
        <f t="shared" si="452"/>
        <v>1</v>
      </c>
      <c r="BT147" s="186"/>
      <c r="BU147" s="187"/>
      <c r="BV147" s="187"/>
      <c r="BW147" s="187"/>
      <c r="BX147" s="187"/>
      <c r="BY147" s="187"/>
      <c r="BZ147" s="187"/>
      <c r="CA147" s="187"/>
      <c r="CB147" s="187"/>
      <c r="CC147" s="187"/>
      <c r="CD147" s="187"/>
      <c r="CF147" s="129"/>
      <c r="CO147" s="124"/>
    </row>
    <row r="148" spans="5:93" ht="60.75" customHeight="1" x14ac:dyDescent="0.2">
      <c r="E148" s="443"/>
      <c r="F148" s="443"/>
      <c r="G148" s="222"/>
      <c r="H148" s="174" t="s">
        <v>598</v>
      </c>
      <c r="I148" s="175">
        <v>0.05</v>
      </c>
      <c r="J148" s="175"/>
      <c r="K148" s="188" t="s">
        <v>480</v>
      </c>
      <c r="L148" s="188"/>
      <c r="M148" s="175" t="s">
        <v>481</v>
      </c>
      <c r="N148" s="188" t="s">
        <v>23</v>
      </c>
      <c r="O148" s="178">
        <v>45292</v>
      </c>
      <c r="P148" s="178">
        <v>45657</v>
      </c>
      <c r="Q148" s="177">
        <f t="shared" ref="Q148" si="463">IF(OR(O148="",P148=""),"",P148-O148)</f>
        <v>365</v>
      </c>
      <c r="R148" s="179">
        <f t="shared" ref="R148" ca="1" si="464">IF(OR(O148="",P148=""),"",P148-TODAY())</f>
        <v>-29</v>
      </c>
      <c r="S148" s="180"/>
      <c r="T148" s="181" t="str">
        <f t="shared" ca="1" si="432"/>
        <v>Pendiente</v>
      </c>
      <c r="U148" s="181">
        <f t="shared" ref="U148" ca="1" si="465">IF((OR(O148="",P148="")),"",IF(T148="Finalizada","Finalizada",(P148-$B$2)))</f>
        <v>-29</v>
      </c>
      <c r="V148" s="181"/>
      <c r="W148" s="181"/>
      <c r="X148" s="181"/>
      <c r="Y148" s="219">
        <f t="shared" si="433"/>
        <v>0</v>
      </c>
      <c r="Z148" s="219"/>
      <c r="AA148" s="219"/>
      <c r="AB148" s="219"/>
      <c r="AC148" s="219"/>
      <c r="AD148" s="219"/>
      <c r="AE148" s="219"/>
      <c r="AF148" s="219"/>
      <c r="AG148" s="290"/>
      <c r="AH148" s="287" t="e">
        <f t="shared" si="434"/>
        <v>#DIV/0!</v>
      </c>
      <c r="AI148" s="287"/>
      <c r="AJ148" s="287" t="e">
        <f t="shared" si="435"/>
        <v>#DIV/0!</v>
      </c>
      <c r="AK148" s="287"/>
      <c r="AL148" s="287" t="e">
        <f t="shared" si="436"/>
        <v>#DIV/0!</v>
      </c>
      <c r="AM148" s="287"/>
      <c r="AN148" s="287" t="e">
        <f t="shared" si="437"/>
        <v>#DIV/0!</v>
      </c>
      <c r="AO148" s="287"/>
      <c r="AP148" s="175">
        <v>0</v>
      </c>
      <c r="AQ148" s="217">
        <f t="shared" si="438"/>
        <v>0</v>
      </c>
      <c r="AR148" s="175">
        <f>+PEI!L129</f>
        <v>0</v>
      </c>
      <c r="AS148" s="217">
        <f t="shared" si="439"/>
        <v>0</v>
      </c>
      <c r="AT148" s="217"/>
      <c r="AU148" s="175">
        <f>+PEI!M129</f>
        <v>0</v>
      </c>
      <c r="AV148" s="217">
        <f t="shared" si="440"/>
        <v>0</v>
      </c>
      <c r="AW148" s="175">
        <v>1</v>
      </c>
      <c r="AX148" s="217">
        <f t="shared" si="441"/>
        <v>0.05</v>
      </c>
      <c r="AY148" s="342">
        <f t="shared" si="442"/>
        <v>1</v>
      </c>
      <c r="AZ148" s="182">
        <v>0</v>
      </c>
      <c r="BA148" s="183">
        <f t="shared" si="443"/>
        <v>0</v>
      </c>
      <c r="BB148" s="182">
        <v>0</v>
      </c>
      <c r="BC148" s="183">
        <f t="shared" si="454"/>
        <v>0</v>
      </c>
      <c r="BD148" s="183"/>
      <c r="BE148" s="183"/>
      <c r="BF148" s="182">
        <v>0</v>
      </c>
      <c r="BG148" s="183">
        <f t="shared" si="455"/>
        <v>0</v>
      </c>
      <c r="BH148" s="182">
        <v>0</v>
      </c>
      <c r="BI148" s="183">
        <f t="shared" si="456"/>
        <v>0</v>
      </c>
      <c r="BJ148" s="183"/>
      <c r="BK148" s="184">
        <f t="shared" si="444"/>
        <v>0</v>
      </c>
      <c r="BL148" s="184">
        <f t="shared" si="445"/>
        <v>0</v>
      </c>
      <c r="BM148" s="184">
        <f t="shared" si="446"/>
        <v>0</v>
      </c>
      <c r="BN148" s="184">
        <f t="shared" si="447"/>
        <v>-1</v>
      </c>
      <c r="BO148" s="185">
        <f t="shared" ref="BO148" si="466">SUM(BK148)</f>
        <v>0</v>
      </c>
      <c r="BP148" s="185">
        <f t="shared" ref="BP148" si="467">SUM(BK148,BL148)</f>
        <v>0</v>
      </c>
      <c r="BQ148" s="185">
        <f t="shared" ref="BQ148" si="468">SUM(BK148:BM148)</f>
        <v>0</v>
      </c>
      <c r="BR148" s="185">
        <f t="shared" ref="BR148" si="469">SUM(BK148:BN148)</f>
        <v>-1</v>
      </c>
      <c r="BS148" s="175">
        <f t="shared" si="452"/>
        <v>0</v>
      </c>
      <c r="BT148" s="186"/>
      <c r="BU148" s="187"/>
      <c r="BV148" s="187"/>
      <c r="BW148" s="187"/>
      <c r="BX148" s="187"/>
      <c r="BY148" s="187"/>
      <c r="BZ148" s="187"/>
      <c r="CA148" s="187"/>
      <c r="CB148" s="187"/>
      <c r="CC148" s="187" t="s">
        <v>933</v>
      </c>
      <c r="CD148" s="187"/>
      <c r="CF148" s="129"/>
      <c r="CO148" s="124"/>
    </row>
    <row r="149" spans="5:93" ht="60.75" customHeight="1" x14ac:dyDescent="0.2">
      <c r="E149" s="443"/>
      <c r="F149" s="443"/>
      <c r="G149" s="250"/>
      <c r="H149" s="174" t="s">
        <v>599</v>
      </c>
      <c r="I149" s="175">
        <v>0.2</v>
      </c>
      <c r="J149" s="175"/>
      <c r="K149" s="188" t="s">
        <v>482</v>
      </c>
      <c r="L149" s="188"/>
      <c r="M149" s="175" t="s">
        <v>483</v>
      </c>
      <c r="N149" s="188" t="s">
        <v>23</v>
      </c>
      <c r="O149" s="178">
        <v>45292</v>
      </c>
      <c r="P149" s="178">
        <v>45657</v>
      </c>
      <c r="Q149" s="177">
        <f t="shared" ref="Q149" si="470">IF(OR(O149="",P149=""),"",P149-O149)</f>
        <v>365</v>
      </c>
      <c r="R149" s="179">
        <f t="shared" ref="R149" ca="1" si="471">IF(OR(O149="",P149=""),"",P149-TODAY())</f>
        <v>-29</v>
      </c>
      <c r="S149" s="180"/>
      <c r="T149" s="181" t="str">
        <f t="shared" ca="1" si="432"/>
        <v>Finalizada</v>
      </c>
      <c r="U149" s="181" t="str">
        <f t="shared" ref="U149" ca="1" si="472">IF((OR(O149="",P149="")),"",IF(T149="Finalizada","Finalizada",(P149-$B$2)))</f>
        <v>Finalizada</v>
      </c>
      <c r="V149" s="181"/>
      <c r="W149" s="181"/>
      <c r="X149" s="181"/>
      <c r="Y149" s="219">
        <f t="shared" si="433"/>
        <v>0</v>
      </c>
      <c r="Z149" s="219"/>
      <c r="AA149" s="219"/>
      <c r="AB149" s="219"/>
      <c r="AC149" s="219"/>
      <c r="AD149" s="219"/>
      <c r="AE149" s="219"/>
      <c r="AF149" s="219"/>
      <c r="AG149" s="290"/>
      <c r="AH149" s="287" t="e">
        <f t="shared" si="434"/>
        <v>#DIV/0!</v>
      </c>
      <c r="AI149" s="287"/>
      <c r="AJ149" s="287" t="e">
        <f t="shared" si="435"/>
        <v>#DIV/0!</v>
      </c>
      <c r="AK149" s="287"/>
      <c r="AL149" s="287" t="e">
        <f t="shared" si="436"/>
        <v>#DIV/0!</v>
      </c>
      <c r="AM149" s="287"/>
      <c r="AN149" s="287" t="e">
        <f t="shared" si="437"/>
        <v>#DIV/0!</v>
      </c>
      <c r="AO149" s="287"/>
      <c r="AP149" s="175">
        <v>0.25</v>
      </c>
      <c r="AQ149" s="217">
        <f t="shared" si="438"/>
        <v>0.05</v>
      </c>
      <c r="AR149" s="175">
        <v>0.25</v>
      </c>
      <c r="AS149" s="217">
        <f t="shared" si="439"/>
        <v>0.05</v>
      </c>
      <c r="AT149" s="217"/>
      <c r="AU149" s="175">
        <v>0.25</v>
      </c>
      <c r="AV149" s="217">
        <f t="shared" si="440"/>
        <v>0.05</v>
      </c>
      <c r="AW149" s="175">
        <v>0.25</v>
      </c>
      <c r="AX149" s="217">
        <f t="shared" si="441"/>
        <v>0.05</v>
      </c>
      <c r="AY149" s="342">
        <f t="shared" si="442"/>
        <v>1</v>
      </c>
      <c r="AZ149" s="182">
        <v>0.25</v>
      </c>
      <c r="BA149" s="183">
        <f t="shared" si="443"/>
        <v>0.05</v>
      </c>
      <c r="BB149" s="182">
        <v>0.25</v>
      </c>
      <c r="BC149" s="183">
        <f t="shared" si="454"/>
        <v>0.05</v>
      </c>
      <c r="BD149" s="183"/>
      <c r="BE149" s="183"/>
      <c r="BF149" s="182">
        <v>0.25</v>
      </c>
      <c r="BG149" s="183">
        <f t="shared" si="455"/>
        <v>0.05</v>
      </c>
      <c r="BH149" s="182">
        <v>0.25</v>
      </c>
      <c r="BI149" s="183">
        <f t="shared" si="456"/>
        <v>0.05</v>
      </c>
      <c r="BJ149" s="183"/>
      <c r="BK149" s="184">
        <f t="shared" si="444"/>
        <v>0</v>
      </c>
      <c r="BL149" s="184">
        <f t="shared" si="445"/>
        <v>0</v>
      </c>
      <c r="BM149" s="184">
        <f t="shared" si="446"/>
        <v>0</v>
      </c>
      <c r="BN149" s="184">
        <f t="shared" si="447"/>
        <v>0</v>
      </c>
      <c r="BO149" s="185">
        <f t="shared" ref="BO149" si="473">SUM(BK149)</f>
        <v>0</v>
      </c>
      <c r="BP149" s="185">
        <f t="shared" ref="BP149" si="474">SUM(BK149,BL149)</f>
        <v>0</v>
      </c>
      <c r="BQ149" s="185">
        <f t="shared" ref="BQ149" si="475">SUM(BK149:BM149)</f>
        <v>0</v>
      </c>
      <c r="BR149" s="185">
        <f t="shared" ref="BR149" si="476">SUM(BK149:BN149)</f>
        <v>0</v>
      </c>
      <c r="BS149" s="175">
        <f t="shared" si="452"/>
        <v>1</v>
      </c>
      <c r="BT149" s="186"/>
      <c r="BU149" s="187"/>
      <c r="BV149" s="187"/>
      <c r="BW149" s="187"/>
      <c r="BX149" s="187"/>
      <c r="BY149" s="187"/>
      <c r="BZ149" s="187"/>
      <c r="CA149" s="187"/>
      <c r="CB149" s="187"/>
      <c r="CC149" s="187"/>
      <c r="CD149" s="187"/>
      <c r="CF149" s="129"/>
      <c r="CO149" s="124"/>
    </row>
    <row r="150" spans="5:93" ht="60.75" customHeight="1" x14ac:dyDescent="0.2">
      <c r="E150" s="443"/>
      <c r="F150" s="443"/>
      <c r="G150" s="168"/>
      <c r="H150" s="168"/>
      <c r="I150" s="169">
        <f>SUM(I142:I149)</f>
        <v>1.0000000000000002</v>
      </c>
      <c r="J150" s="169"/>
      <c r="K150" s="169"/>
      <c r="L150" s="169"/>
      <c r="M150" s="168"/>
      <c r="N150" s="168"/>
      <c r="O150" s="168"/>
      <c r="P150" s="168"/>
      <c r="Q150" s="168"/>
      <c r="R150" s="168"/>
      <c r="S150" s="168"/>
      <c r="T150" s="168"/>
      <c r="U150" s="168" t="s">
        <v>139</v>
      </c>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70">
        <f>SUM(AQ142:AQ149)/$I150</f>
        <v>0.15</v>
      </c>
      <c r="AR150" s="170"/>
      <c r="AS150" s="170">
        <f>SUM(AS142:AS149)/$I150</f>
        <v>0.3874999999999999</v>
      </c>
      <c r="AT150" s="312">
        <f>+AS150+AQ150/I150</f>
        <v>0.53749999999999987</v>
      </c>
      <c r="AU150" s="170"/>
      <c r="AV150" s="170">
        <f>SUM(AV142:AV149)/$I150</f>
        <v>0.33749999999999997</v>
      </c>
      <c r="AW150" s="170"/>
      <c r="AX150" s="170">
        <f>SUM(AX142:AX149)/$I150</f>
        <v>0.12499999999999997</v>
      </c>
      <c r="AY150" s="345">
        <f>+AX150+AV150/I150</f>
        <v>0.46249999999999991</v>
      </c>
      <c r="AZ150" s="168"/>
      <c r="BA150" s="170">
        <f>SUM(BA142:BA149)/$I150</f>
        <v>0.15</v>
      </c>
      <c r="BB150" s="168"/>
      <c r="BC150" s="170">
        <f>SUM(BC142:BC149)/$I150</f>
        <v>0.3874999999999999</v>
      </c>
      <c r="BD150" s="170">
        <f>+BC150+BA150</f>
        <v>0.53749999999999987</v>
      </c>
      <c r="BE150" s="312">
        <f>+BA150+BC150/I150</f>
        <v>0.53749999999999976</v>
      </c>
      <c r="BF150" s="168"/>
      <c r="BG150" s="357">
        <f>SUM(BG142:BG149)/$I150</f>
        <v>0.33749999999999997</v>
      </c>
      <c r="BH150" s="168"/>
      <c r="BI150" s="169">
        <f>SUM(BI142:BI149)/$I150</f>
        <v>7.4999999999999997E-2</v>
      </c>
      <c r="BJ150" s="312">
        <f>+BG150+BI150/I150</f>
        <v>0.41249999999999998</v>
      </c>
      <c r="BK150" s="168"/>
      <c r="BL150" s="172">
        <f>BA150-AQ150</f>
        <v>0</v>
      </c>
      <c r="BM150" s="172">
        <f>BC150-AS150</f>
        <v>0</v>
      </c>
      <c r="BN150" s="172">
        <f>BG150-AV150</f>
        <v>0</v>
      </c>
      <c r="BO150" s="172">
        <f>BI150-AX150</f>
        <v>-4.9999999999999975E-2</v>
      </c>
      <c r="BP150" s="172">
        <f>SUM(BL150)</f>
        <v>0</v>
      </c>
      <c r="BQ150" s="172">
        <f>SUM(BL150,BM150)</f>
        <v>0</v>
      </c>
      <c r="BR150" s="172">
        <f>SUM(BL150:BN150)</f>
        <v>0</v>
      </c>
      <c r="BS150" s="172">
        <f>AVERAGE(BS142:BS149)</f>
        <v>0.875</v>
      </c>
      <c r="BT150" s="168"/>
      <c r="BU150" s="168"/>
      <c r="BV150" s="168"/>
      <c r="BW150" s="168"/>
      <c r="BX150" s="168"/>
      <c r="BY150" s="168"/>
      <c r="BZ150" s="168"/>
      <c r="CA150" s="168"/>
      <c r="CB150" s="168"/>
      <c r="CC150" s="168"/>
      <c r="CD150" s="168"/>
    </row>
    <row r="157" spans="5:93" ht="23.25" x14ac:dyDescent="0.35">
      <c r="AW157" s="341"/>
    </row>
  </sheetData>
  <sheetProtection formatColumns="0" formatRows="0"/>
  <protectedRanges>
    <protectedRange sqref="U9:AO9" name="Rango2"/>
    <protectedRange sqref="S106:S108 S49:S61 S142:S149 T36 S124:S129 S65:S84 S42:S46 T63 T110 S111:S115 S22:S34 S117:S121 T86 S87:S104 S15:S19 S39 AZ15:BJ19 AZ142:BJ149 AZ106:BJ108 AZ65:BJ84 AZ39:BJ39 AZ42:BJ46 AZ124:BJ129 AZ117:BJ121 AZ111:BJ115 AZ87:BJ104 AZ22:BJ34 S132:S139 AZ132:BJ139 AZ49:BJ61" name="Rango1"/>
    <protectedRange sqref="BT13:BX13 BU142:BX149 BU117:BX121 BU9:BX10 BT37:BX37 BU22:BX34 BZ39:CC39 BZ42:CC46 BU49:BX61 BU111:BX115 BU87:BX104 BU15:BX19 BU106:BX108 BU65:BX84 BU124:BX129 BZ13:CC13 BZ142:CC149 BZ118:CC121 BZ9:CC10 BZ37:CC37 BZ22:CC34 BU42:BX46 BU39:BX39 BZ49:CC61 BZ111:CC115 BZ87:CC104 BZ15:BZ19 BZ106:CC108 BZ65:CC84 BZ124:CC129 BU132:BX139 BZ132:CC139 CB15:CC19 BZ117:CA117 CC117" name="Rango3_1_1_1"/>
    <protectedRange sqref="CA15:CA19" name="Rango3_1_1_1_1"/>
    <protectedRange sqref="CB117" name="Rango3_1_1_1_2"/>
  </protectedRanges>
  <mergeCells count="79">
    <mergeCell ref="CB11:CC11"/>
    <mergeCell ref="BO11:BR11"/>
    <mergeCell ref="BS11:BS12"/>
    <mergeCell ref="BT11:BT12"/>
    <mergeCell ref="BU11:BV11"/>
    <mergeCell ref="BW11:BX11"/>
    <mergeCell ref="BZ11:CA11"/>
    <mergeCell ref="T11:T12"/>
    <mergeCell ref="U11:U12"/>
    <mergeCell ref="AP11:AX11"/>
    <mergeCell ref="AZ11:BI11"/>
    <mergeCell ref="BK11:BN11"/>
    <mergeCell ref="AP12:AQ12"/>
    <mergeCell ref="AR12:AS12"/>
    <mergeCell ref="AU12:AV12"/>
    <mergeCell ref="AW12:AX12"/>
    <mergeCell ref="AZ12:BA12"/>
    <mergeCell ref="BB12:BC12"/>
    <mergeCell ref="BF12:BG12"/>
    <mergeCell ref="BH12:BI12"/>
    <mergeCell ref="E142:E150"/>
    <mergeCell ref="F142:F150"/>
    <mergeCell ref="N11:N12"/>
    <mergeCell ref="O11:O12"/>
    <mergeCell ref="P11:P12"/>
    <mergeCell ref="G65:G68"/>
    <mergeCell ref="G97:G104"/>
    <mergeCell ref="G124:G126"/>
    <mergeCell ref="G69:G72"/>
    <mergeCell ref="G75:G82"/>
    <mergeCell ref="G142:G144"/>
    <mergeCell ref="E117:E122"/>
    <mergeCell ref="F117:F122"/>
    <mergeCell ref="G117:G121"/>
    <mergeCell ref="E65:E104"/>
    <mergeCell ref="F65:F104"/>
    <mergeCell ref="F52:F54"/>
    <mergeCell ref="F58:F59"/>
    <mergeCell ref="E106:E115"/>
    <mergeCell ref="F106:F115"/>
    <mergeCell ref="G106:G108"/>
    <mergeCell ref="G111:G115"/>
    <mergeCell ref="O8:Q8"/>
    <mergeCell ref="R8:T8"/>
    <mergeCell ref="U8:AS8"/>
    <mergeCell ref="F9:H9"/>
    <mergeCell ref="E22:E36"/>
    <mergeCell ref="F22:F36"/>
    <mergeCell ref="G22:G27"/>
    <mergeCell ref="Q11:Q12"/>
    <mergeCell ref="R11:R12"/>
    <mergeCell ref="S11:S12"/>
    <mergeCell ref="O9:Q9"/>
    <mergeCell ref="R9:T9"/>
    <mergeCell ref="U9:AS9"/>
    <mergeCell ref="L11:L12"/>
    <mergeCell ref="Y11:AN11"/>
    <mergeCell ref="K11:K12"/>
    <mergeCell ref="J11:J12"/>
    <mergeCell ref="E11:F12"/>
    <mergeCell ref="G11:G12"/>
    <mergeCell ref="H11:H12"/>
    <mergeCell ref="I11:I12"/>
    <mergeCell ref="M11:M12"/>
    <mergeCell ref="E132:E140"/>
    <mergeCell ref="F132:F140"/>
    <mergeCell ref="G132:G134"/>
    <mergeCell ref="E7:F7"/>
    <mergeCell ref="F42:F47"/>
    <mergeCell ref="G42:G46"/>
    <mergeCell ref="F8:H8"/>
    <mergeCell ref="E42:E47"/>
    <mergeCell ref="E124:E130"/>
    <mergeCell ref="F124:F130"/>
    <mergeCell ref="G92:G96"/>
    <mergeCell ref="G87:G91"/>
    <mergeCell ref="E49:E63"/>
    <mergeCell ref="E39:E40"/>
    <mergeCell ref="F39:F40"/>
  </mergeCells>
  <conditionalFormatting sqref="U15:U19">
    <cfRule type="containsText" dxfId="112" priority="42" stopIfTrue="1" operator="containsText" text="Finalizada">
      <formula>NOT(ISERROR(SEARCH("Finalizada",U15)))</formula>
    </cfRule>
    <cfRule type="cellIs" dxfId="111" priority="43" stopIfTrue="1" operator="greaterThan">
      <formula>0</formula>
    </cfRule>
    <cfRule type="cellIs" dxfId="110" priority="44" stopIfTrue="1" operator="lessThan">
      <formula>0</formula>
    </cfRule>
  </conditionalFormatting>
  <conditionalFormatting sqref="U22:U34">
    <cfRule type="containsText" dxfId="109" priority="120" stopIfTrue="1" operator="containsText" text="Finalizada">
      <formula>NOT(ISERROR(SEARCH("Finalizada",U22)))</formula>
    </cfRule>
    <cfRule type="cellIs" dxfId="108" priority="121" stopIfTrue="1" operator="greaterThan">
      <formula>0</formula>
    </cfRule>
    <cfRule type="cellIs" dxfId="107" priority="122" stopIfTrue="1" operator="lessThan">
      <formula>0</formula>
    </cfRule>
  </conditionalFormatting>
  <conditionalFormatting sqref="U39">
    <cfRule type="containsText" dxfId="106" priority="453" stopIfTrue="1" operator="containsText" text="Finalizada">
      <formula>NOT(ISERROR(SEARCH("Finalizada",U39)))</formula>
    </cfRule>
    <cfRule type="cellIs" dxfId="105" priority="454" stopIfTrue="1" operator="greaterThan">
      <formula>0</formula>
    </cfRule>
    <cfRule type="cellIs" dxfId="104" priority="455" stopIfTrue="1" operator="lessThan">
      <formula>0</formula>
    </cfRule>
  </conditionalFormatting>
  <conditionalFormatting sqref="U74">
    <cfRule type="containsText" dxfId="103" priority="276" stopIfTrue="1" operator="containsText" text="Finalizada">
      <formula>NOT(ISERROR(SEARCH("Finalizada",U74)))</formula>
    </cfRule>
    <cfRule type="cellIs" dxfId="102" priority="277" stopIfTrue="1" operator="greaterThan">
      <formula>0</formula>
    </cfRule>
    <cfRule type="cellIs" dxfId="101" priority="278" stopIfTrue="1" operator="lessThan">
      <formula>0</formula>
    </cfRule>
  </conditionalFormatting>
  <conditionalFormatting sqref="U78:U81">
    <cfRule type="containsText" dxfId="100" priority="56" stopIfTrue="1" operator="containsText" text="Finalizada">
      <formula>NOT(ISERROR(SEARCH("Finalizada",U78)))</formula>
    </cfRule>
    <cfRule type="cellIs" dxfId="99" priority="57" stopIfTrue="1" operator="greaterThan">
      <formula>0</formula>
    </cfRule>
    <cfRule type="cellIs" dxfId="98" priority="58" stopIfTrue="1" operator="lessThan">
      <formula>0</formula>
    </cfRule>
  </conditionalFormatting>
  <conditionalFormatting sqref="U124:X129">
    <cfRule type="containsText" dxfId="97" priority="240" stopIfTrue="1" operator="containsText" text="Finalizada">
      <formula>NOT(ISERROR(SEARCH("Finalizada",U124)))</formula>
    </cfRule>
    <cfRule type="cellIs" dxfId="96" priority="241" stopIfTrue="1" operator="greaterThan">
      <formula>0</formula>
    </cfRule>
    <cfRule type="cellIs" dxfId="95" priority="242" stopIfTrue="1" operator="lessThan">
      <formula>0</formula>
    </cfRule>
  </conditionalFormatting>
  <conditionalFormatting sqref="U132:X139">
    <cfRule type="containsText" dxfId="94" priority="36" stopIfTrue="1" operator="containsText" text="Finalizada">
      <formula>NOT(ISERROR(SEARCH("Finalizada",U132)))</formula>
    </cfRule>
    <cfRule type="cellIs" dxfId="93" priority="37" stopIfTrue="1" operator="greaterThan">
      <formula>0</formula>
    </cfRule>
    <cfRule type="cellIs" dxfId="92" priority="38" stopIfTrue="1" operator="lessThan">
      <formula>0</formula>
    </cfRule>
  </conditionalFormatting>
  <conditionalFormatting sqref="U142:X149">
    <cfRule type="containsText" dxfId="91" priority="21" stopIfTrue="1" operator="containsText" text="Finalizada">
      <formula>NOT(ISERROR(SEARCH("Finalizada",U142)))</formula>
    </cfRule>
    <cfRule type="cellIs" dxfId="90" priority="22" stopIfTrue="1" operator="greaterThan">
      <formula>0</formula>
    </cfRule>
    <cfRule type="cellIs" dxfId="89" priority="23" stopIfTrue="1" operator="lessThan">
      <formula>0</formula>
    </cfRule>
  </conditionalFormatting>
  <conditionalFormatting sqref="U87:AF104 U111:AO115">
    <cfRule type="containsText" dxfId="88" priority="459" stopIfTrue="1" operator="containsText" text="Finalizada">
      <formula>NOT(ISERROR(SEARCH("Finalizada",U87)))</formula>
    </cfRule>
    <cfRule type="cellIs" dxfId="87" priority="460" stopIfTrue="1" operator="greaterThan">
      <formula>0</formula>
    </cfRule>
    <cfRule type="cellIs" dxfId="86" priority="461" stopIfTrue="1" operator="lessThan">
      <formula>0</formula>
    </cfRule>
  </conditionalFormatting>
  <conditionalFormatting sqref="BK15:BN19">
    <cfRule type="cellIs" dxfId="85" priority="421" stopIfTrue="1" operator="lessThan">
      <formula>0</formula>
    </cfRule>
    <cfRule type="cellIs" dxfId="84" priority="422" stopIfTrue="1" operator="greaterThanOrEqual">
      <formula>0</formula>
    </cfRule>
  </conditionalFormatting>
  <conditionalFormatting sqref="BK22:BN34">
    <cfRule type="cellIs" dxfId="83" priority="112" stopIfTrue="1" operator="lessThan">
      <formula>0</formula>
    </cfRule>
    <cfRule type="cellIs" dxfId="82" priority="113" stopIfTrue="1" operator="greaterThanOrEqual">
      <formula>0</formula>
    </cfRule>
  </conditionalFormatting>
  <conditionalFormatting sqref="BK39:BN39">
    <cfRule type="cellIs" dxfId="81" priority="401" stopIfTrue="1" operator="lessThan">
      <formula>0</formula>
    </cfRule>
    <cfRule type="cellIs" dxfId="80" priority="402" stopIfTrue="1" operator="greaterThanOrEqual">
      <formula>0</formula>
    </cfRule>
  </conditionalFormatting>
  <conditionalFormatting sqref="BK42:BN46">
    <cfRule type="cellIs" dxfId="79" priority="389" stopIfTrue="1" operator="lessThan">
      <formula>0</formula>
    </cfRule>
    <cfRule type="cellIs" dxfId="78" priority="390" stopIfTrue="1" operator="greaterThanOrEqual">
      <formula>0</formula>
    </cfRule>
  </conditionalFormatting>
  <conditionalFormatting sqref="BK49:BN61 BK106:BN108">
    <cfRule type="cellIs" dxfId="77" priority="427" stopIfTrue="1" operator="lessThan">
      <formula>0</formula>
    </cfRule>
    <cfRule type="cellIs" dxfId="76" priority="428" stopIfTrue="1" operator="greaterThanOrEqual">
      <formula>0</formula>
    </cfRule>
  </conditionalFormatting>
  <conditionalFormatting sqref="BK65:BN84">
    <cfRule type="cellIs" dxfId="75" priority="52" stopIfTrue="1" operator="lessThan">
      <formula>0</formula>
    </cfRule>
    <cfRule type="cellIs" dxfId="74" priority="53" stopIfTrue="1" operator="greaterThanOrEqual">
      <formula>0</formula>
    </cfRule>
  </conditionalFormatting>
  <conditionalFormatting sqref="BK117:BN121">
    <cfRule type="cellIs" dxfId="73" priority="305" stopIfTrue="1" operator="lessThan">
      <formula>0</formula>
    </cfRule>
    <cfRule type="cellIs" dxfId="72" priority="306" stopIfTrue="1" operator="greaterThanOrEqual">
      <formula>0</formula>
    </cfRule>
  </conditionalFormatting>
  <conditionalFormatting sqref="BK124:BN129">
    <cfRule type="cellIs" dxfId="71" priority="232" stopIfTrue="1" operator="lessThan">
      <formula>0</formula>
    </cfRule>
    <cfRule type="cellIs" dxfId="70" priority="233" stopIfTrue="1" operator="greaterThanOrEqual">
      <formula>0</formula>
    </cfRule>
  </conditionalFormatting>
  <conditionalFormatting sqref="BK132:BN139">
    <cfRule type="cellIs" dxfId="69" priority="28" stopIfTrue="1" operator="lessThan">
      <formula>0</formula>
    </cfRule>
    <cfRule type="cellIs" dxfId="68" priority="29" stopIfTrue="1" operator="greaterThanOrEqual">
      <formula>0</formula>
    </cfRule>
  </conditionalFormatting>
  <conditionalFormatting sqref="BK142:BN149">
    <cfRule type="cellIs" dxfId="67" priority="13" stopIfTrue="1" operator="lessThan">
      <formula>0</formula>
    </cfRule>
    <cfRule type="cellIs" dxfId="66" priority="14" stopIfTrue="1" operator="greaterThanOrEqual">
      <formula>0</formula>
    </cfRule>
  </conditionalFormatting>
  <conditionalFormatting sqref="BK87:BR104">
    <cfRule type="cellIs" dxfId="65" priority="47" stopIfTrue="1" operator="lessThan">
      <formula>0</formula>
    </cfRule>
    <cfRule type="cellIs" dxfId="64" priority="48" stopIfTrue="1" operator="greaterThanOrEqual">
      <formula>0</formula>
    </cfRule>
  </conditionalFormatting>
  <conditionalFormatting sqref="BK111:BR115">
    <cfRule type="cellIs" dxfId="63" priority="315" stopIfTrue="1" operator="lessThan">
      <formula>0</formula>
    </cfRule>
    <cfRule type="cellIs" dxfId="62" priority="316" stopIfTrue="1" operator="greaterThanOrEqual">
      <formula>0</formula>
    </cfRule>
  </conditionalFormatting>
  <conditionalFormatting sqref="BO15:BR19 BO49:BR61 BO106:BR108">
    <cfRule type="cellIs" dxfId="61" priority="467" stopIfTrue="1" operator="lessThan">
      <formula>0</formula>
    </cfRule>
    <cfRule type="cellIs" dxfId="60" priority="468" stopIfTrue="1" operator="greaterThanOrEqual">
      <formula>0</formula>
    </cfRule>
  </conditionalFormatting>
  <conditionalFormatting sqref="BO22:BR34">
    <cfRule type="cellIs" dxfId="59" priority="118" stopIfTrue="1" operator="lessThan">
      <formula>0</formula>
    </cfRule>
    <cfRule type="cellIs" dxfId="58" priority="119" stopIfTrue="1" operator="greaterThanOrEqual">
      <formula>0</formula>
    </cfRule>
  </conditionalFormatting>
  <conditionalFormatting sqref="BO39:BR39">
    <cfRule type="cellIs" dxfId="57" priority="407" stopIfTrue="1" operator="lessThan">
      <formula>0</formula>
    </cfRule>
    <cfRule type="cellIs" dxfId="56" priority="408" stopIfTrue="1" operator="greaterThanOrEqual">
      <formula>0</formula>
    </cfRule>
  </conditionalFormatting>
  <conditionalFormatting sqref="BO42:BR46">
    <cfRule type="cellIs" dxfId="55" priority="395" stopIfTrue="1" operator="lessThan">
      <formula>0</formula>
    </cfRule>
    <cfRule type="cellIs" dxfId="54" priority="396" stopIfTrue="1" operator="greaterThanOrEqual">
      <formula>0</formula>
    </cfRule>
  </conditionalFormatting>
  <conditionalFormatting sqref="BO65:BR84">
    <cfRule type="cellIs" dxfId="53" priority="59" stopIfTrue="1" operator="lessThan">
      <formula>0</formula>
    </cfRule>
    <cfRule type="cellIs" dxfId="52" priority="60" stopIfTrue="1" operator="greaterThanOrEqual">
      <formula>0</formula>
    </cfRule>
  </conditionalFormatting>
  <conditionalFormatting sqref="BO117:BR121">
    <cfRule type="cellIs" dxfId="51" priority="311" stopIfTrue="1" operator="lessThan">
      <formula>0</formula>
    </cfRule>
    <cfRule type="cellIs" dxfId="50" priority="312" stopIfTrue="1" operator="greaterThanOrEqual">
      <formula>0</formula>
    </cfRule>
  </conditionalFormatting>
  <conditionalFormatting sqref="BO124:BR129">
    <cfRule type="cellIs" dxfId="49" priority="238" stopIfTrue="1" operator="lessThan">
      <formula>0</formula>
    </cfRule>
    <cfRule type="cellIs" dxfId="48" priority="239" stopIfTrue="1" operator="greaterThanOrEqual">
      <formula>0</formula>
    </cfRule>
  </conditionalFormatting>
  <conditionalFormatting sqref="BO132:BR139">
    <cfRule type="cellIs" dxfId="47" priority="34" stopIfTrue="1" operator="lessThan">
      <formula>0</formula>
    </cfRule>
    <cfRule type="cellIs" dxfId="46" priority="35" stopIfTrue="1" operator="greaterThanOrEqual">
      <formula>0</formula>
    </cfRule>
  </conditionalFormatting>
  <conditionalFormatting sqref="BO142:BR149">
    <cfRule type="cellIs" dxfId="45" priority="19" stopIfTrue="1" operator="lessThan">
      <formula>0</formula>
    </cfRule>
    <cfRule type="cellIs" dxfId="44" priority="20" stopIfTrue="1" operator="greaterThanOrEqual">
      <formula>0</formula>
    </cfRule>
  </conditionalFormatting>
  <conditionalFormatting sqref="BS15:BS19 BS49:BS61 BS106:BS108">
    <cfRule type="cellIs" dxfId="43" priority="462" stopIfTrue="1" operator="equal">
      <formula>1</formula>
    </cfRule>
    <cfRule type="cellIs" dxfId="42" priority="463" stopIfTrue="1" operator="lessThan">
      <formula>1</formula>
    </cfRule>
  </conditionalFormatting>
  <conditionalFormatting sqref="BS22:BS34">
    <cfRule type="cellIs" dxfId="41" priority="116" stopIfTrue="1" operator="equal">
      <formula>1</formula>
    </cfRule>
    <cfRule type="cellIs" dxfId="40" priority="117" stopIfTrue="1" operator="lessThan">
      <formula>1</formula>
    </cfRule>
  </conditionalFormatting>
  <conditionalFormatting sqref="BS39">
    <cfRule type="cellIs" dxfId="39" priority="405" stopIfTrue="1" operator="equal">
      <formula>1</formula>
    </cfRule>
    <cfRule type="cellIs" dxfId="38" priority="406" stopIfTrue="1" operator="lessThan">
      <formula>1</formula>
    </cfRule>
  </conditionalFormatting>
  <conditionalFormatting sqref="BS42:BS46">
    <cfRule type="cellIs" dxfId="37" priority="393" stopIfTrue="1" operator="equal">
      <formula>1</formula>
    </cfRule>
    <cfRule type="cellIs" dxfId="36" priority="394" stopIfTrue="1" operator="lessThan">
      <formula>1</formula>
    </cfRule>
  </conditionalFormatting>
  <conditionalFormatting sqref="BS65:BS84">
    <cfRule type="cellIs" dxfId="35" priority="54" stopIfTrue="1" operator="equal">
      <formula>1</formula>
    </cfRule>
    <cfRule type="cellIs" dxfId="34" priority="55" stopIfTrue="1" operator="lessThan">
      <formula>1</formula>
    </cfRule>
  </conditionalFormatting>
  <conditionalFormatting sqref="BS87:BS104">
    <cfRule type="cellIs" dxfId="33" priority="45" stopIfTrue="1" operator="equal">
      <formula>1</formula>
    </cfRule>
    <cfRule type="cellIs" dxfId="32" priority="46" stopIfTrue="1" operator="lessThan">
      <formula>1</formula>
    </cfRule>
  </conditionalFormatting>
  <conditionalFormatting sqref="BS111:BS115">
    <cfRule type="cellIs" dxfId="31" priority="313" stopIfTrue="1" operator="equal">
      <formula>1</formula>
    </cfRule>
    <cfRule type="cellIs" dxfId="30" priority="314" stopIfTrue="1" operator="lessThan">
      <formula>1</formula>
    </cfRule>
  </conditionalFormatting>
  <conditionalFormatting sqref="BS117:BS121">
    <cfRule type="cellIs" dxfId="29" priority="309" stopIfTrue="1" operator="equal">
      <formula>1</formula>
    </cfRule>
    <cfRule type="cellIs" dxfId="28" priority="310" stopIfTrue="1" operator="lessThan">
      <formula>1</formula>
    </cfRule>
  </conditionalFormatting>
  <conditionalFormatting sqref="BS124:BS129">
    <cfRule type="cellIs" dxfId="27" priority="236" stopIfTrue="1" operator="equal">
      <formula>1</formula>
    </cfRule>
    <cfRule type="cellIs" dxfId="26" priority="237" stopIfTrue="1" operator="lessThan">
      <formula>1</formula>
    </cfRule>
  </conditionalFormatting>
  <conditionalFormatting sqref="BS132:BS139">
    <cfRule type="cellIs" dxfId="25" priority="32" stopIfTrue="1" operator="equal">
      <formula>1</formula>
    </cfRule>
    <cfRule type="cellIs" dxfId="24" priority="33" stopIfTrue="1" operator="lessThan">
      <formula>1</formula>
    </cfRule>
  </conditionalFormatting>
  <conditionalFormatting sqref="BS142:BS149">
    <cfRule type="cellIs" dxfId="23" priority="17" stopIfTrue="1" operator="equal">
      <formula>1</formula>
    </cfRule>
    <cfRule type="cellIs" dxfId="22" priority="18" stopIfTrue="1" operator="lessThan">
      <formula>1</formula>
    </cfRule>
  </conditionalFormatting>
  <pageMargins left="0.75" right="0.75" top="1" bottom="1" header="0" footer="0"/>
  <pageSetup pageOrder="overThenDown" orientation="portrait" horizontalDpi="200" verticalDpi="200" r:id="rId1"/>
  <headerFooter alignWithMargins="0"/>
  <colBreaks count="2" manualBreakCount="2">
    <brk id="12" max="304" man="1"/>
    <brk id="72"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7700-E9FB-457A-8119-FE8B529E5F15}">
  <dimension ref="A1:D103"/>
  <sheetViews>
    <sheetView topLeftCell="A58" zoomScale="86" zoomScaleNormal="86" workbookViewId="0">
      <selection activeCell="C48" sqref="C48:C70"/>
    </sheetView>
  </sheetViews>
  <sheetFormatPr baseColWidth="10" defaultRowHeight="12" x14ac:dyDescent="0.2"/>
  <cols>
    <col min="1" max="1" width="11.42578125" style="328"/>
    <col min="2" max="2" width="73.7109375" style="328" customWidth="1"/>
    <col min="3" max="3" width="15.85546875" style="332" customWidth="1"/>
    <col min="4" max="4" width="11.42578125" style="328"/>
    <col min="5" max="5" width="11.42578125" style="328" customWidth="1"/>
    <col min="6" max="16384" width="11.42578125" style="328"/>
  </cols>
  <sheetData>
    <row r="1" spans="1:3" x14ac:dyDescent="0.2">
      <c r="A1" s="330" t="s">
        <v>789</v>
      </c>
    </row>
    <row r="2" spans="1:3" ht="24" x14ac:dyDescent="0.2">
      <c r="A2" s="330" t="s">
        <v>6</v>
      </c>
      <c r="B2" s="330" t="s">
        <v>121</v>
      </c>
      <c r="C2" s="333" t="s">
        <v>805</v>
      </c>
    </row>
    <row r="3" spans="1:3" x14ac:dyDescent="0.2">
      <c r="A3" s="328" t="s">
        <v>546</v>
      </c>
      <c r="B3" s="329" t="s">
        <v>600</v>
      </c>
      <c r="C3" s="331">
        <v>1</v>
      </c>
    </row>
    <row r="4" spans="1:3" x14ac:dyDescent="0.2">
      <c r="A4" s="328" t="s">
        <v>547</v>
      </c>
      <c r="B4" s="329" t="s">
        <v>428</v>
      </c>
      <c r="C4" s="331">
        <v>1</v>
      </c>
    </row>
    <row r="5" spans="1:3" x14ac:dyDescent="0.2">
      <c r="A5" s="328" t="s">
        <v>548</v>
      </c>
      <c r="B5" s="329" t="s">
        <v>430</v>
      </c>
      <c r="C5" s="331">
        <v>1</v>
      </c>
    </row>
    <row r="6" spans="1:3" x14ac:dyDescent="0.2">
      <c r="A6" s="328" t="s">
        <v>549</v>
      </c>
      <c r="B6" s="329" t="s">
        <v>228</v>
      </c>
      <c r="C6" s="331">
        <v>1</v>
      </c>
    </row>
    <row r="7" spans="1:3" x14ac:dyDescent="0.2">
      <c r="A7" s="328" t="s">
        <v>550</v>
      </c>
      <c r="B7" s="329" t="s">
        <v>601</v>
      </c>
      <c r="C7" s="331">
        <v>1</v>
      </c>
    </row>
    <row r="8" spans="1:3" x14ac:dyDescent="0.2">
      <c r="A8" s="328" t="s">
        <v>551</v>
      </c>
      <c r="B8" s="329" t="s">
        <v>229</v>
      </c>
      <c r="C8" s="331">
        <v>1</v>
      </c>
    </row>
    <row r="9" spans="1:3" x14ac:dyDescent="0.2">
      <c r="A9" s="328" t="s">
        <v>552</v>
      </c>
      <c r="B9" s="329" t="s">
        <v>602</v>
      </c>
      <c r="C9" s="331">
        <v>0.96</v>
      </c>
    </row>
    <row r="10" spans="1:3" x14ac:dyDescent="0.2">
      <c r="A10" s="328" t="s">
        <v>553</v>
      </c>
      <c r="B10" s="329" t="s">
        <v>234</v>
      </c>
      <c r="C10" s="331">
        <v>1</v>
      </c>
    </row>
    <row r="11" spans="1:3" x14ac:dyDescent="0.2">
      <c r="A11" s="328" t="s">
        <v>554</v>
      </c>
      <c r="B11" s="329" t="s">
        <v>230</v>
      </c>
      <c r="C11" s="331">
        <v>1</v>
      </c>
    </row>
    <row r="12" spans="1:3" ht="24" x14ac:dyDescent="0.2">
      <c r="A12" s="328" t="s">
        <v>555</v>
      </c>
      <c r="B12" s="329" t="s">
        <v>378</v>
      </c>
      <c r="C12" s="331">
        <v>1</v>
      </c>
    </row>
    <row r="13" spans="1:3" ht="24" x14ac:dyDescent="0.2">
      <c r="A13" s="328" t="s">
        <v>556</v>
      </c>
      <c r="B13" s="329" t="s">
        <v>231</v>
      </c>
      <c r="C13" s="331">
        <v>1</v>
      </c>
    </row>
    <row r="14" spans="1:3" ht="24" x14ac:dyDescent="0.2">
      <c r="A14" s="328" t="s">
        <v>557</v>
      </c>
      <c r="B14" s="329" t="s">
        <v>177</v>
      </c>
      <c r="C14" s="331">
        <v>1</v>
      </c>
    </row>
    <row r="15" spans="1:3" x14ac:dyDescent="0.2">
      <c r="A15" s="328" t="s">
        <v>629</v>
      </c>
      <c r="B15" s="329" t="s">
        <v>630</v>
      </c>
      <c r="C15" s="331">
        <v>0.83</v>
      </c>
    </row>
    <row r="18" spans="1:4" x14ac:dyDescent="0.2">
      <c r="A18" s="330" t="s">
        <v>790</v>
      </c>
    </row>
    <row r="19" spans="1:4" ht="24" x14ac:dyDescent="0.2">
      <c r="A19" s="330" t="s">
        <v>6</v>
      </c>
      <c r="B19" s="330" t="s">
        <v>121</v>
      </c>
      <c r="C19" s="333" t="s">
        <v>805</v>
      </c>
    </row>
    <row r="20" spans="1:4" x14ac:dyDescent="0.2">
      <c r="A20" s="328" t="s">
        <v>522</v>
      </c>
      <c r="B20" s="328" t="s">
        <v>416</v>
      </c>
      <c r="C20" s="331">
        <v>1</v>
      </c>
    </row>
    <row r="21" spans="1:4" x14ac:dyDescent="0.2">
      <c r="A21" s="328" t="s">
        <v>523</v>
      </c>
      <c r="B21" s="328" t="s">
        <v>244</v>
      </c>
      <c r="C21" s="331">
        <v>1</v>
      </c>
    </row>
    <row r="22" spans="1:4" x14ac:dyDescent="0.2">
      <c r="A22" s="328" t="s">
        <v>524</v>
      </c>
      <c r="B22" s="328" t="s">
        <v>246</v>
      </c>
      <c r="C22" s="331">
        <v>1</v>
      </c>
    </row>
    <row r="23" spans="1:4" x14ac:dyDescent="0.2">
      <c r="A23" s="328" t="s">
        <v>525</v>
      </c>
      <c r="B23" s="328" t="s">
        <v>248</v>
      </c>
      <c r="C23" s="331">
        <v>0</v>
      </c>
    </row>
    <row r="24" spans="1:4" x14ac:dyDescent="0.2">
      <c r="A24" s="328" t="s">
        <v>526</v>
      </c>
      <c r="B24" s="328" t="s">
        <v>360</v>
      </c>
      <c r="C24" s="331">
        <v>0</v>
      </c>
    </row>
    <row r="25" spans="1:4" x14ac:dyDescent="0.2">
      <c r="A25" s="328" t="s">
        <v>527</v>
      </c>
      <c r="B25" s="329" t="s">
        <v>405</v>
      </c>
      <c r="C25" s="331">
        <v>1</v>
      </c>
    </row>
    <row r="26" spans="1:4" x14ac:dyDescent="0.2">
      <c r="A26" s="328" t="s">
        <v>528</v>
      </c>
      <c r="B26" s="329" t="s">
        <v>406</v>
      </c>
      <c r="C26" s="331">
        <v>1</v>
      </c>
    </row>
    <row r="27" spans="1:4" ht="24" x14ac:dyDescent="0.2">
      <c r="A27" s="328" t="s">
        <v>529</v>
      </c>
      <c r="B27" s="329" t="s">
        <v>423</v>
      </c>
      <c r="C27" s="331">
        <v>1</v>
      </c>
    </row>
    <row r="28" spans="1:4" ht="24" x14ac:dyDescent="0.2">
      <c r="A28" s="328" t="s">
        <v>530</v>
      </c>
      <c r="B28" s="329" t="s">
        <v>424</v>
      </c>
      <c r="C28" s="331">
        <v>1</v>
      </c>
    </row>
    <row r="29" spans="1:4" ht="24" x14ac:dyDescent="0.2">
      <c r="A29" s="328" t="s">
        <v>531</v>
      </c>
      <c r="B29" s="329" t="s">
        <v>152</v>
      </c>
      <c r="C29" s="331">
        <v>1</v>
      </c>
    </row>
    <row r="30" spans="1:4" x14ac:dyDescent="0.2">
      <c r="A30" s="328" t="s">
        <v>532</v>
      </c>
      <c r="B30" s="329" t="s">
        <v>407</v>
      </c>
      <c r="C30" s="331">
        <v>1</v>
      </c>
    </row>
    <row r="31" spans="1:4" x14ac:dyDescent="0.2">
      <c r="A31" s="328" t="s">
        <v>533</v>
      </c>
      <c r="B31" s="329" t="s">
        <v>459</v>
      </c>
      <c r="C31" s="331">
        <v>1</v>
      </c>
    </row>
    <row r="32" spans="1:4" ht="24" x14ac:dyDescent="0.2">
      <c r="A32" s="328" t="s">
        <v>534</v>
      </c>
      <c r="B32" s="329" t="s">
        <v>408</v>
      </c>
      <c r="C32" s="331">
        <v>1</v>
      </c>
      <c r="D32" s="334"/>
    </row>
    <row r="33" spans="1:4" ht="24" x14ac:dyDescent="0.2">
      <c r="A33" s="328" t="s">
        <v>535</v>
      </c>
      <c r="B33" s="329" t="s">
        <v>342</v>
      </c>
      <c r="C33" s="331">
        <v>1</v>
      </c>
      <c r="D33" s="334"/>
    </row>
    <row r="34" spans="1:4" ht="24" x14ac:dyDescent="0.2">
      <c r="A34" s="328" t="s">
        <v>536</v>
      </c>
      <c r="B34" s="329" t="s">
        <v>362</v>
      </c>
      <c r="C34" s="331">
        <v>1</v>
      </c>
      <c r="D34" s="334"/>
    </row>
    <row r="35" spans="1:4" ht="36" x14ac:dyDescent="0.2">
      <c r="A35" s="328" t="s">
        <v>537</v>
      </c>
      <c r="B35" s="329" t="s">
        <v>364</v>
      </c>
      <c r="C35" s="331">
        <v>1</v>
      </c>
      <c r="D35" s="334"/>
    </row>
    <row r="36" spans="1:4" ht="36" x14ac:dyDescent="0.2">
      <c r="A36" s="328" t="s">
        <v>538</v>
      </c>
      <c r="B36" s="329" t="s">
        <v>425</v>
      </c>
      <c r="C36" s="331">
        <v>1</v>
      </c>
      <c r="D36" s="334"/>
    </row>
    <row r="37" spans="1:4" ht="36" x14ac:dyDescent="0.2">
      <c r="A37" s="328" t="s">
        <v>539</v>
      </c>
      <c r="B37" s="329" t="s">
        <v>426</v>
      </c>
      <c r="C37" s="331">
        <v>1</v>
      </c>
      <c r="D37" s="334"/>
    </row>
    <row r="38" spans="1:4" ht="24" x14ac:dyDescent="0.2">
      <c r="A38" s="328" t="s">
        <v>540</v>
      </c>
      <c r="B38" s="329" t="s">
        <v>260</v>
      </c>
      <c r="C38" s="331">
        <v>1</v>
      </c>
      <c r="D38" s="334"/>
    </row>
    <row r="39" spans="1:4" ht="24" x14ac:dyDescent="0.2">
      <c r="A39" s="328" t="s">
        <v>541</v>
      </c>
      <c r="B39" s="329" t="s">
        <v>265</v>
      </c>
      <c r="C39" s="331">
        <v>1</v>
      </c>
      <c r="D39" s="334"/>
    </row>
    <row r="40" spans="1:4" x14ac:dyDescent="0.2">
      <c r="A40" s="328" t="s">
        <v>542</v>
      </c>
      <c r="B40" s="329" t="s">
        <v>268</v>
      </c>
      <c r="C40" s="331">
        <v>1</v>
      </c>
      <c r="D40" s="334"/>
    </row>
    <row r="41" spans="1:4" ht="24" x14ac:dyDescent="0.2">
      <c r="A41" s="328" t="s">
        <v>543</v>
      </c>
      <c r="B41" s="329" t="s">
        <v>270</v>
      </c>
      <c r="C41" s="331">
        <v>1</v>
      </c>
      <c r="D41" s="334"/>
    </row>
    <row r="42" spans="1:4" ht="24" x14ac:dyDescent="0.2">
      <c r="A42" s="328" t="s">
        <v>544</v>
      </c>
      <c r="B42" s="329" t="s">
        <v>271</v>
      </c>
      <c r="C42" s="331">
        <v>1</v>
      </c>
      <c r="D42" s="334"/>
    </row>
    <row r="43" spans="1:4" x14ac:dyDescent="0.2">
      <c r="A43" s="328" t="s">
        <v>545</v>
      </c>
      <c r="B43" s="329" t="s">
        <v>275</v>
      </c>
      <c r="C43" s="331">
        <v>1</v>
      </c>
      <c r="D43" s="334"/>
    </row>
    <row r="46" spans="1:4" x14ac:dyDescent="0.2">
      <c r="A46" s="328" t="s">
        <v>791</v>
      </c>
    </row>
    <row r="47" spans="1:4" ht="24" x14ac:dyDescent="0.2">
      <c r="A47" s="330" t="s">
        <v>6</v>
      </c>
      <c r="B47" s="330" t="s">
        <v>121</v>
      </c>
      <c r="C47" s="333" t="s">
        <v>805</v>
      </c>
    </row>
    <row r="48" spans="1:4" ht="24" x14ac:dyDescent="0.2">
      <c r="A48" s="328" t="s">
        <v>558</v>
      </c>
      <c r="B48" s="329" t="s">
        <v>380</v>
      </c>
      <c r="C48" s="331">
        <v>0.75</v>
      </c>
    </row>
    <row r="49" spans="1:3" x14ac:dyDescent="0.2">
      <c r="A49" s="328" t="s">
        <v>559</v>
      </c>
      <c r="B49" s="329" t="s">
        <v>291</v>
      </c>
      <c r="C49" s="331">
        <v>1</v>
      </c>
    </row>
    <row r="50" spans="1:3" ht="24" x14ac:dyDescent="0.2">
      <c r="A50" s="328" t="s">
        <v>560</v>
      </c>
      <c r="B50" s="329" t="s">
        <v>383</v>
      </c>
      <c r="C50" s="331">
        <v>1</v>
      </c>
    </row>
    <row r="51" spans="1:3" ht="24" x14ac:dyDescent="0.2">
      <c r="A51" s="328" t="s">
        <v>561</v>
      </c>
      <c r="B51" s="329" t="s">
        <v>384</v>
      </c>
      <c r="C51" s="331">
        <v>0</v>
      </c>
    </row>
    <row r="52" spans="1:3" ht="24" x14ac:dyDescent="0.2">
      <c r="A52" s="328" t="s">
        <v>562</v>
      </c>
      <c r="B52" s="329" t="s">
        <v>386</v>
      </c>
      <c r="C52" s="331">
        <v>0</v>
      </c>
    </row>
    <row r="53" spans="1:3" x14ac:dyDescent="0.2">
      <c r="A53" s="328" t="s">
        <v>563</v>
      </c>
      <c r="B53" s="329" t="s">
        <v>279</v>
      </c>
      <c r="C53" s="331">
        <v>0</v>
      </c>
    </row>
    <row r="54" spans="1:3" x14ac:dyDescent="0.2">
      <c r="A54" s="328" t="s">
        <v>564</v>
      </c>
      <c r="B54" s="329" t="s">
        <v>280</v>
      </c>
      <c r="C54" s="331">
        <v>1</v>
      </c>
    </row>
    <row r="55" spans="1:3" ht="24" x14ac:dyDescent="0.2">
      <c r="A55" s="328" t="s">
        <v>565</v>
      </c>
      <c r="B55" s="329" t="s">
        <v>391</v>
      </c>
      <c r="C55" s="331">
        <v>0</v>
      </c>
    </row>
    <row r="56" spans="1:3" ht="24" x14ac:dyDescent="0.2">
      <c r="A56" s="328" t="s">
        <v>566</v>
      </c>
      <c r="B56" s="329" t="s">
        <v>394</v>
      </c>
      <c r="C56" s="331">
        <v>0</v>
      </c>
    </row>
    <row r="57" spans="1:3" ht="24" x14ac:dyDescent="0.2">
      <c r="A57" s="328" t="s">
        <v>567</v>
      </c>
      <c r="B57" s="329" t="s">
        <v>345</v>
      </c>
      <c r="C57" s="331">
        <v>0.5</v>
      </c>
    </row>
    <row r="58" spans="1:3" ht="24" x14ac:dyDescent="0.2">
      <c r="A58" s="328" t="s">
        <v>568</v>
      </c>
      <c r="B58" s="329" t="s">
        <v>281</v>
      </c>
      <c r="C58" s="331">
        <v>0</v>
      </c>
    </row>
    <row r="59" spans="1:3" ht="24" x14ac:dyDescent="0.2">
      <c r="A59" s="328" t="s">
        <v>569</v>
      </c>
      <c r="B59" s="329" t="s">
        <v>346</v>
      </c>
      <c r="C59" s="331">
        <v>0</v>
      </c>
    </row>
    <row r="60" spans="1:3" ht="24" x14ac:dyDescent="0.2">
      <c r="A60" s="328" t="s">
        <v>570</v>
      </c>
      <c r="B60" s="329" t="s">
        <v>348</v>
      </c>
      <c r="C60" s="331">
        <v>0</v>
      </c>
    </row>
    <row r="61" spans="1:3" ht="24" x14ac:dyDescent="0.2">
      <c r="A61" s="328" t="s">
        <v>571</v>
      </c>
      <c r="B61" s="329" t="s">
        <v>350</v>
      </c>
      <c r="C61" s="331">
        <v>0</v>
      </c>
    </row>
    <row r="62" spans="1:3" ht="24" x14ac:dyDescent="0.2">
      <c r="A62" s="328" t="s">
        <v>572</v>
      </c>
      <c r="B62" s="329" t="s">
        <v>347</v>
      </c>
      <c r="C62" s="331">
        <v>0.5</v>
      </c>
    </row>
    <row r="63" spans="1:3" ht="24" x14ac:dyDescent="0.2">
      <c r="A63" s="328" t="s">
        <v>573</v>
      </c>
      <c r="B63" s="329" t="s">
        <v>354</v>
      </c>
      <c r="C63" s="331">
        <v>0</v>
      </c>
    </row>
    <row r="64" spans="1:3" ht="24" x14ac:dyDescent="0.2">
      <c r="A64" s="328" t="s">
        <v>574</v>
      </c>
      <c r="B64" s="329" t="s">
        <v>353</v>
      </c>
      <c r="C64" s="331">
        <v>0</v>
      </c>
    </row>
    <row r="65" spans="1:3" ht="36" x14ac:dyDescent="0.2">
      <c r="A65" s="328" t="s">
        <v>575</v>
      </c>
      <c r="B65" s="329" t="s">
        <v>401</v>
      </c>
      <c r="C65" s="331">
        <v>0</v>
      </c>
    </row>
    <row r="66" spans="1:3" ht="24" x14ac:dyDescent="0.2">
      <c r="A66" s="328" t="s">
        <v>618</v>
      </c>
      <c r="B66" s="329" t="s">
        <v>620</v>
      </c>
      <c r="C66" s="331">
        <v>1</v>
      </c>
    </row>
    <row r="67" spans="1:3" x14ac:dyDescent="0.2">
      <c r="A67" s="328" t="s">
        <v>619</v>
      </c>
      <c r="B67" s="329" t="s">
        <v>622</v>
      </c>
      <c r="C67" s="331">
        <v>1</v>
      </c>
    </row>
    <row r="68" spans="1:3" ht="24" x14ac:dyDescent="0.2">
      <c r="A68" s="328" t="s">
        <v>576</v>
      </c>
      <c r="B68" s="329" t="s">
        <v>282</v>
      </c>
      <c r="C68" s="331">
        <v>1</v>
      </c>
    </row>
    <row r="69" spans="1:3" x14ac:dyDescent="0.2">
      <c r="A69" s="328" t="s">
        <v>577</v>
      </c>
      <c r="B69" s="329" t="s">
        <v>296</v>
      </c>
      <c r="C69" s="331">
        <v>1</v>
      </c>
    </row>
    <row r="70" spans="1:3" x14ac:dyDescent="0.2">
      <c r="A70" s="328" t="s">
        <v>578</v>
      </c>
      <c r="B70" s="329" t="s">
        <v>283</v>
      </c>
      <c r="C70" s="331">
        <v>1</v>
      </c>
    </row>
    <row r="74" spans="1:3" x14ac:dyDescent="0.2">
      <c r="A74" s="328" t="s">
        <v>820</v>
      </c>
    </row>
    <row r="75" spans="1:3" ht="24" x14ac:dyDescent="0.2">
      <c r="A75" s="330" t="s">
        <v>6</v>
      </c>
      <c r="B75" s="330" t="s">
        <v>121</v>
      </c>
      <c r="C75" s="333" t="s">
        <v>805</v>
      </c>
    </row>
    <row r="76" spans="1:3" ht="21" x14ac:dyDescent="0.2">
      <c r="A76" s="328" t="s">
        <v>585</v>
      </c>
      <c r="B76" s="328" t="s">
        <v>610</v>
      </c>
      <c r="C76" s="175">
        <v>0.85160000000000013</v>
      </c>
    </row>
    <row r="77" spans="1:3" ht="21" x14ac:dyDescent="0.2">
      <c r="A77" s="328" t="s">
        <v>586</v>
      </c>
      <c r="B77" s="328" t="s">
        <v>612</v>
      </c>
      <c r="C77" s="175">
        <v>0.5</v>
      </c>
    </row>
    <row r="78" spans="1:3" ht="21" x14ac:dyDescent="0.2">
      <c r="A78" s="328" t="s">
        <v>587</v>
      </c>
      <c r="B78" s="328" t="s">
        <v>614</v>
      </c>
      <c r="C78" s="175">
        <v>0.5</v>
      </c>
    </row>
    <row r="79" spans="1:3" ht="21" x14ac:dyDescent="0.2">
      <c r="A79" s="328" t="s">
        <v>588</v>
      </c>
      <c r="B79" s="328" t="s">
        <v>616</v>
      </c>
      <c r="C79" s="175">
        <v>0.5</v>
      </c>
    </row>
    <row r="80" spans="1:3" ht="21" x14ac:dyDescent="0.2">
      <c r="A80" s="328" t="s">
        <v>589</v>
      </c>
      <c r="B80" s="328" t="s">
        <v>604</v>
      </c>
      <c r="C80" s="175">
        <v>0.5</v>
      </c>
    </row>
    <row r="81" spans="1:3" ht="21" x14ac:dyDescent="0.2">
      <c r="A81" s="328" t="s">
        <v>590</v>
      </c>
      <c r="B81" s="328" t="s">
        <v>606</v>
      </c>
      <c r="C81" s="175">
        <v>0.5</v>
      </c>
    </row>
    <row r="82" spans="1:3" ht="21" x14ac:dyDescent="0.2">
      <c r="A82" s="328" t="s">
        <v>591</v>
      </c>
      <c r="B82" s="328" t="s">
        <v>608</v>
      </c>
      <c r="C82" s="175">
        <v>0.5</v>
      </c>
    </row>
    <row r="86" spans="1:3" ht="24" x14ac:dyDescent="0.2">
      <c r="A86" s="330" t="s">
        <v>6</v>
      </c>
      <c r="B86" s="330" t="s">
        <v>121</v>
      </c>
      <c r="C86" s="333" t="s">
        <v>805</v>
      </c>
    </row>
    <row r="87" spans="1:3" ht="21" x14ac:dyDescent="0.2">
      <c r="A87" s="328" t="s">
        <v>579</v>
      </c>
      <c r="B87" s="328" t="s">
        <v>329</v>
      </c>
      <c r="C87" s="175">
        <v>0.5</v>
      </c>
    </row>
    <row r="88" spans="1:3" ht="21" x14ac:dyDescent="0.2">
      <c r="A88" s="328" t="s">
        <v>580</v>
      </c>
      <c r="B88" s="328" t="s">
        <v>327</v>
      </c>
      <c r="C88" s="175">
        <v>0.5</v>
      </c>
    </row>
    <row r="89" spans="1:3" ht="21" x14ac:dyDescent="0.2">
      <c r="A89" s="328" t="s">
        <v>581</v>
      </c>
      <c r="B89" s="328" t="s">
        <v>328</v>
      </c>
      <c r="C89" s="175">
        <v>0.5</v>
      </c>
    </row>
    <row r="90" spans="1:3" ht="21" x14ac:dyDescent="0.2">
      <c r="A90" s="328" t="s">
        <v>582</v>
      </c>
      <c r="B90" s="328" t="s">
        <v>335</v>
      </c>
      <c r="C90" s="175">
        <v>0.25</v>
      </c>
    </row>
    <row r="91" spans="1:3" ht="21" x14ac:dyDescent="0.2">
      <c r="A91" s="328" t="s">
        <v>583</v>
      </c>
      <c r="B91" s="328" t="s">
        <v>412</v>
      </c>
      <c r="C91" s="175">
        <v>0</v>
      </c>
    </row>
    <row r="92" spans="1:3" ht="21" x14ac:dyDescent="0.2">
      <c r="A92" s="328" t="s">
        <v>584</v>
      </c>
      <c r="B92" s="328" t="s">
        <v>339</v>
      </c>
      <c r="C92" s="175">
        <v>1</v>
      </c>
    </row>
    <row r="96" spans="1:3" ht="21" x14ac:dyDescent="0.2">
      <c r="A96" s="328" t="s">
        <v>592</v>
      </c>
      <c r="B96" s="328" t="s">
        <v>958</v>
      </c>
      <c r="C96" s="175">
        <v>1</v>
      </c>
    </row>
    <row r="97" spans="1:3" ht="21" x14ac:dyDescent="0.2">
      <c r="A97" s="328" t="s">
        <v>593</v>
      </c>
      <c r="B97" s="328" t="s">
        <v>470</v>
      </c>
      <c r="C97" s="175">
        <v>1</v>
      </c>
    </row>
    <row r="98" spans="1:3" ht="21" x14ac:dyDescent="0.2">
      <c r="A98" s="328" t="s">
        <v>594</v>
      </c>
      <c r="B98" s="328" t="s">
        <v>472</v>
      </c>
      <c r="C98" s="175">
        <v>1</v>
      </c>
    </row>
    <row r="99" spans="1:3" ht="21" x14ac:dyDescent="0.2">
      <c r="A99" s="328" t="s">
        <v>595</v>
      </c>
      <c r="B99" s="328" t="s">
        <v>474</v>
      </c>
      <c r="C99" s="175">
        <v>1</v>
      </c>
    </row>
    <row r="100" spans="1:3" ht="21" x14ac:dyDescent="0.2">
      <c r="A100" s="328" t="s">
        <v>596</v>
      </c>
      <c r="B100" s="328" t="s">
        <v>477</v>
      </c>
      <c r="C100" s="175">
        <v>1</v>
      </c>
    </row>
    <row r="101" spans="1:3" ht="21" x14ac:dyDescent="0.2">
      <c r="A101" s="328" t="s">
        <v>597</v>
      </c>
      <c r="B101" s="328" t="s">
        <v>478</v>
      </c>
      <c r="C101" s="175">
        <v>1</v>
      </c>
    </row>
    <row r="102" spans="1:3" ht="21" x14ac:dyDescent="0.2">
      <c r="A102" s="328" t="s">
        <v>598</v>
      </c>
      <c r="B102" s="328" t="s">
        <v>480</v>
      </c>
      <c r="C102" s="175">
        <v>0</v>
      </c>
    </row>
    <row r="103" spans="1:3" ht="21" x14ac:dyDescent="0.2">
      <c r="A103" s="328" t="s">
        <v>599</v>
      </c>
      <c r="B103" s="328" t="s">
        <v>482</v>
      </c>
      <c r="C103" s="175">
        <v>1</v>
      </c>
    </row>
  </sheetData>
  <conditionalFormatting sqref="C3:C15">
    <cfRule type="cellIs" dxfId="21" priority="11" stopIfTrue="1" operator="equal">
      <formula>1</formula>
    </cfRule>
    <cfRule type="cellIs" dxfId="20" priority="12" stopIfTrue="1" operator="lessThan">
      <formula>1</formula>
    </cfRule>
  </conditionalFormatting>
  <conditionalFormatting sqref="C20:C43">
    <cfRule type="cellIs" dxfId="19" priority="9" stopIfTrue="1" operator="equal">
      <formula>1</formula>
    </cfRule>
    <cfRule type="cellIs" dxfId="18" priority="10" stopIfTrue="1" operator="lessThan">
      <formula>1</formula>
    </cfRule>
  </conditionalFormatting>
  <conditionalFormatting sqref="C48:C70">
    <cfRule type="cellIs" dxfId="17" priority="7" stopIfTrue="1" operator="equal">
      <formula>1</formula>
    </cfRule>
    <cfRule type="cellIs" dxfId="16" priority="8" stopIfTrue="1" operator="lessThan">
      <formula>1</formula>
    </cfRule>
  </conditionalFormatting>
  <conditionalFormatting sqref="C76:C82">
    <cfRule type="cellIs" dxfId="15" priority="5" stopIfTrue="1" operator="equal">
      <formula>1</formula>
    </cfRule>
    <cfRule type="cellIs" dxfId="14" priority="6" stopIfTrue="1" operator="lessThan">
      <formula>1</formula>
    </cfRule>
  </conditionalFormatting>
  <conditionalFormatting sqref="C87:C92">
    <cfRule type="cellIs" dxfId="13" priority="3" stopIfTrue="1" operator="equal">
      <formula>1</formula>
    </cfRule>
    <cfRule type="cellIs" dxfId="12" priority="4" stopIfTrue="1" operator="lessThan">
      <formula>1</formula>
    </cfRule>
  </conditionalFormatting>
  <conditionalFormatting sqref="C96:C103">
    <cfRule type="cellIs" dxfId="11" priority="1" stopIfTrue="1" operator="equal">
      <formula>1</formula>
    </cfRule>
    <cfRule type="cellIs" dxfId="10" priority="2" stopIfTrue="1" operator="lessThan">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J51"/>
  <sheetViews>
    <sheetView showGridLines="0" topLeftCell="A33" zoomScaleNormal="100" workbookViewId="0">
      <selection activeCell="E53" sqref="E53"/>
    </sheetView>
  </sheetViews>
  <sheetFormatPr baseColWidth="10" defaultRowHeight="12.75" x14ac:dyDescent="0.2"/>
  <cols>
    <col min="2" max="2" width="57.140625" style="293" customWidth="1"/>
    <col min="3" max="3" width="11.42578125" hidden="1" customWidth="1"/>
    <col min="8" max="9" width="14.140625" customWidth="1"/>
  </cols>
  <sheetData>
    <row r="1" spans="1:9" ht="18" x14ac:dyDescent="0.25">
      <c r="A1" s="354" t="s">
        <v>892</v>
      </c>
    </row>
    <row r="2" spans="1:9" ht="20.25" x14ac:dyDescent="0.3">
      <c r="A2" s="355" t="s">
        <v>888</v>
      </c>
      <c r="B2" s="356"/>
    </row>
    <row r="3" spans="1:9" ht="15" x14ac:dyDescent="0.2">
      <c r="A3" s="352" t="s">
        <v>889</v>
      </c>
      <c r="B3" s="353"/>
      <c r="D3" s="488" t="s">
        <v>706</v>
      </c>
      <c r="E3" s="488"/>
      <c r="F3" s="488" t="s">
        <v>832</v>
      </c>
      <c r="G3" s="488"/>
      <c r="H3" s="486" t="s">
        <v>935</v>
      </c>
      <c r="I3" s="487"/>
    </row>
    <row r="4" spans="1:9" ht="33" customHeight="1" x14ac:dyDescent="0.2">
      <c r="D4" s="351" t="s">
        <v>707</v>
      </c>
      <c r="E4" s="351" t="s">
        <v>728</v>
      </c>
      <c r="F4" s="351" t="s">
        <v>707</v>
      </c>
      <c r="G4" s="351" t="s">
        <v>728</v>
      </c>
      <c r="H4" s="360" t="s">
        <v>890</v>
      </c>
      <c r="I4" s="360" t="s">
        <v>891</v>
      </c>
    </row>
    <row r="5" spans="1:9" x14ac:dyDescent="0.2">
      <c r="A5" s="440" t="s">
        <v>147</v>
      </c>
      <c r="B5" s="440"/>
      <c r="C5" s="306"/>
      <c r="D5" s="325">
        <f>+AVERAGE(D7:D10)</f>
        <v>0.61</v>
      </c>
      <c r="E5" s="325">
        <f>+AVERAGE(E7:E10)</f>
        <v>0.47000000000000003</v>
      </c>
      <c r="F5" s="325">
        <f>+AVERAGE(F7:F10)</f>
        <v>0.39</v>
      </c>
      <c r="G5" s="325">
        <f>+AVERAGE(G7:G10)</f>
        <v>0.40500000000000003</v>
      </c>
      <c r="H5" s="325">
        <f>+D5+F5</f>
        <v>1</v>
      </c>
      <c r="I5" s="325">
        <f>+E5+G5</f>
        <v>0.875</v>
      </c>
    </row>
    <row r="6" spans="1:9" ht="15" customHeight="1" x14ac:dyDescent="0.2">
      <c r="A6" s="308" t="s">
        <v>705</v>
      </c>
      <c r="B6" s="309" t="s">
        <v>119</v>
      </c>
      <c r="C6" s="309" t="s">
        <v>704</v>
      </c>
      <c r="D6" s="349"/>
      <c r="E6" s="349"/>
      <c r="F6" s="349"/>
      <c r="G6" s="349"/>
    </row>
    <row r="7" spans="1:9" x14ac:dyDescent="0.2">
      <c r="A7" s="293" t="s">
        <v>146</v>
      </c>
      <c r="B7" s="293" t="s">
        <v>45</v>
      </c>
      <c r="C7" s="302">
        <v>1</v>
      </c>
      <c r="D7" s="301">
        <f>+'POI2024'!AT20</f>
        <v>0.625</v>
      </c>
      <c r="E7" s="302">
        <f>+'POI2024'!BE20</f>
        <v>0.3</v>
      </c>
      <c r="F7" s="301">
        <f>+'POI2024'!AY20</f>
        <v>0.375</v>
      </c>
      <c r="G7" s="302">
        <f>+'POI2024'!BJ20</f>
        <v>0.2</v>
      </c>
      <c r="H7" s="301">
        <f>+D7+F7</f>
        <v>1</v>
      </c>
      <c r="I7" s="301">
        <f>+E7+G7</f>
        <v>0.5</v>
      </c>
    </row>
    <row r="8" spans="1:9" x14ac:dyDescent="0.2">
      <c r="A8" s="299" t="s">
        <v>109</v>
      </c>
      <c r="B8" s="293" t="s">
        <v>53</v>
      </c>
      <c r="C8" s="302">
        <v>1</v>
      </c>
      <c r="D8" s="301">
        <f>+'POI2024'!AT35</f>
        <v>0.71499999999999997</v>
      </c>
      <c r="E8" s="302">
        <f>+'POI2024'!BE35</f>
        <v>0.60000000000000009</v>
      </c>
      <c r="F8" s="301">
        <f>+'POI2024'!AY35</f>
        <v>0.28499999999999998</v>
      </c>
      <c r="G8" s="302">
        <f>+'POI2024'!BJ35</f>
        <v>0.4</v>
      </c>
      <c r="H8" s="301">
        <f>+D8+F8</f>
        <v>1</v>
      </c>
      <c r="I8" s="301">
        <f>+E8+G8</f>
        <v>1</v>
      </c>
    </row>
    <row r="9" spans="1:9" ht="25.5" x14ac:dyDescent="0.2">
      <c r="A9" s="299" t="s">
        <v>110</v>
      </c>
      <c r="B9" s="293" t="s">
        <v>59</v>
      </c>
      <c r="C9" s="302">
        <v>1</v>
      </c>
      <c r="D9" s="301">
        <f>+'POI2024'!AT40</f>
        <v>0.5</v>
      </c>
      <c r="E9" s="302">
        <f>+'POI2024'!BE40</f>
        <v>0.5</v>
      </c>
      <c r="F9" s="301">
        <f>+'POI2024'!AY40</f>
        <v>0.5</v>
      </c>
      <c r="G9" s="302">
        <f>+'POI2024'!BJ40</f>
        <v>0.5</v>
      </c>
      <c r="H9" s="301">
        <f t="shared" ref="H9:H10" si="0">+D9+F9</f>
        <v>1</v>
      </c>
      <c r="I9" s="301">
        <f t="shared" ref="I9:I10" si="1">+E9+G9</f>
        <v>1</v>
      </c>
    </row>
    <row r="10" spans="1:9" x14ac:dyDescent="0.2">
      <c r="A10" s="299" t="s">
        <v>166</v>
      </c>
      <c r="B10" s="293" t="s">
        <v>708</v>
      </c>
      <c r="C10" s="302">
        <v>1</v>
      </c>
      <c r="D10" s="301">
        <f>+'POI2024'!AT47</f>
        <v>0.60000000000000009</v>
      </c>
      <c r="E10" s="302">
        <f>+'POI2024'!BE47</f>
        <v>0.48000000000000004</v>
      </c>
      <c r="F10" s="301">
        <f>+'POI2024'!AY47</f>
        <v>0.4</v>
      </c>
      <c r="G10" s="302">
        <f>+'POI2024'!BJ47</f>
        <v>0.52</v>
      </c>
      <c r="H10" s="301">
        <f t="shared" si="0"/>
        <v>1</v>
      </c>
      <c r="I10" s="301">
        <f t="shared" si="1"/>
        <v>1</v>
      </c>
    </row>
    <row r="11" spans="1:9" x14ac:dyDescent="0.2">
      <c r="C11" s="302"/>
      <c r="E11" s="302"/>
      <c r="G11" s="302"/>
    </row>
    <row r="12" spans="1:9" x14ac:dyDescent="0.2">
      <c r="C12" s="302"/>
      <c r="E12" s="302"/>
      <c r="G12" s="302"/>
    </row>
    <row r="13" spans="1:9" x14ac:dyDescent="0.2">
      <c r="A13" s="440" t="s">
        <v>173</v>
      </c>
      <c r="B13" s="440"/>
      <c r="C13" s="306"/>
      <c r="D13" s="323">
        <f>+'POI2024'!AT62</f>
        <v>0.38700000000000007</v>
      </c>
      <c r="E13" s="324">
        <f>+'POI2024'!BE62</f>
        <v>0.52100000000000002</v>
      </c>
      <c r="F13" s="323">
        <f>+'POI2024'!AY62</f>
        <v>0.61299999999999999</v>
      </c>
      <c r="G13" s="324">
        <f>+'POI2024'!BJ62</f>
        <v>0.44750000000000006</v>
      </c>
      <c r="H13" s="324">
        <f>+D13+F13</f>
        <v>1</v>
      </c>
      <c r="I13" s="324">
        <f>+E13+G13</f>
        <v>0.96850000000000014</v>
      </c>
    </row>
    <row r="14" spans="1:9" ht="15" customHeight="1" x14ac:dyDescent="0.2">
      <c r="A14" s="308" t="s">
        <v>705</v>
      </c>
      <c r="B14" s="309" t="s">
        <v>119</v>
      </c>
      <c r="C14" s="309" t="s">
        <v>704</v>
      </c>
      <c r="D14" s="350"/>
      <c r="E14" s="350"/>
      <c r="F14" s="350"/>
      <c r="G14" s="350"/>
    </row>
    <row r="15" spans="1:9" ht="25.5" x14ac:dyDescent="0.2">
      <c r="A15" s="300" t="s">
        <v>24</v>
      </c>
      <c r="B15" s="299" t="s">
        <v>70</v>
      </c>
      <c r="C15" s="302">
        <v>1</v>
      </c>
      <c r="H15">
        <f>+D15+F15</f>
        <v>0</v>
      </c>
    </row>
    <row r="16" spans="1:9" ht="25.5" x14ac:dyDescent="0.2">
      <c r="A16" s="300" t="s">
        <v>148</v>
      </c>
      <c r="B16" s="299" t="s">
        <v>77</v>
      </c>
      <c r="C16" s="302"/>
      <c r="D16" s="301"/>
      <c r="E16" s="302"/>
      <c r="F16" s="301"/>
      <c r="G16" s="302"/>
    </row>
    <row r="17" spans="1:10" x14ac:dyDescent="0.2">
      <c r="A17" s="300" t="s">
        <v>25</v>
      </c>
      <c r="B17" s="299" t="s">
        <v>230</v>
      </c>
      <c r="C17" s="302"/>
      <c r="D17" s="301"/>
      <c r="E17" s="302"/>
      <c r="F17" s="301"/>
      <c r="G17" s="302"/>
    </row>
    <row r="18" spans="1:10" ht="25.5" x14ac:dyDescent="0.2">
      <c r="A18" s="300" t="s">
        <v>26</v>
      </c>
      <c r="B18" s="299" t="s">
        <v>378</v>
      </c>
      <c r="C18" s="302"/>
      <c r="D18" s="301"/>
      <c r="E18" s="302"/>
      <c r="F18" s="301"/>
      <c r="G18" s="302"/>
    </row>
    <row r="19" spans="1:10" ht="25.5" x14ac:dyDescent="0.2">
      <c r="A19" s="300" t="s">
        <v>710</v>
      </c>
      <c r="B19" s="299" t="s">
        <v>231</v>
      </c>
      <c r="C19" s="302"/>
      <c r="D19" s="301"/>
      <c r="E19" s="302"/>
      <c r="F19" s="301"/>
      <c r="G19" s="302"/>
    </row>
    <row r="20" spans="1:10" ht="38.25" x14ac:dyDescent="0.2">
      <c r="A20" s="300" t="s">
        <v>711</v>
      </c>
      <c r="B20" s="293" t="s">
        <v>177</v>
      </c>
      <c r="C20" s="302"/>
      <c r="E20" s="302"/>
      <c r="G20" s="302"/>
    </row>
    <row r="21" spans="1:10" x14ac:dyDescent="0.2">
      <c r="C21" s="302"/>
      <c r="E21" s="302"/>
      <c r="G21" s="302"/>
    </row>
    <row r="22" spans="1:10" x14ac:dyDescent="0.2">
      <c r="A22" s="440" t="s">
        <v>194</v>
      </c>
      <c r="B22" s="440"/>
      <c r="C22" s="306"/>
      <c r="D22" s="307">
        <f>AVERAGE(D24:D26)</f>
        <v>0.30833333333333329</v>
      </c>
      <c r="E22" s="307">
        <f>AVERAGE(E24:E26)</f>
        <v>0.4975</v>
      </c>
      <c r="F22" s="307">
        <f>AVERAGE(F24:F26)</f>
        <v>0.69166666666666676</v>
      </c>
      <c r="G22" s="307">
        <f>AVERAGE(G24:G26)</f>
        <v>0.28166666666666668</v>
      </c>
      <c r="H22" s="307">
        <f>+D22+F22</f>
        <v>1</v>
      </c>
      <c r="I22" s="307">
        <f>+E22+G22</f>
        <v>0.77916666666666667</v>
      </c>
    </row>
    <row r="23" spans="1:10" ht="15" customHeight="1" x14ac:dyDescent="0.2">
      <c r="A23" s="308" t="s">
        <v>705</v>
      </c>
      <c r="B23" s="309" t="s">
        <v>119</v>
      </c>
      <c r="C23" s="309" t="s">
        <v>704</v>
      </c>
      <c r="D23" s="350"/>
      <c r="E23" s="350"/>
      <c r="F23" s="350"/>
      <c r="G23" s="350"/>
      <c r="H23" s="302"/>
    </row>
    <row r="24" spans="1:10" ht="25.5" x14ac:dyDescent="0.2">
      <c r="A24" t="s">
        <v>195</v>
      </c>
      <c r="B24" s="293" t="str">
        <f>+PEI!C72</f>
        <v xml:space="preserve">Modernizar y mantener las instalaciones del Depósito Libre Comercial de Golfito.  </v>
      </c>
      <c r="C24" s="302">
        <v>1</v>
      </c>
      <c r="D24" s="302">
        <f>+'POI2024'!AT85</f>
        <v>0.42499999999999982</v>
      </c>
      <c r="E24" s="302">
        <f>+'POI2024'!BE85</f>
        <v>0.19249999999999995</v>
      </c>
      <c r="F24" s="302">
        <f>+'POI2024'!AY85</f>
        <v>0.57499999999999996</v>
      </c>
      <c r="G24" s="302">
        <f>+'POI2024'!BJ85</f>
        <v>0.14499999999999996</v>
      </c>
      <c r="H24" s="302">
        <f>+D24+F24</f>
        <v>0.99999999999999978</v>
      </c>
      <c r="I24" s="301">
        <f>+E24+G24</f>
        <v>0.33749999999999991</v>
      </c>
      <c r="J24" s="301"/>
    </row>
    <row r="25" spans="1:10" ht="38.25" x14ac:dyDescent="0.2">
      <c r="A25" t="s">
        <v>203</v>
      </c>
      <c r="B25" s="293" t="str">
        <f>+PEI!C80</f>
        <v>Ser percibido por los clientes como el Centro Comercial  (DLCG) que vende productos de calidad, que superan sus expectativas, con los mejores precios del país. 0% -IVA.</v>
      </c>
      <c r="C25" s="302">
        <v>1</v>
      </c>
      <c r="D25" s="302">
        <f>+'POI2024'!AT109</f>
        <v>0</v>
      </c>
      <c r="E25" s="302">
        <f>+'POI2024'!BE109</f>
        <v>1</v>
      </c>
      <c r="F25" s="302">
        <f>+'POI2024'!AY109</f>
        <v>1</v>
      </c>
      <c r="G25" s="302">
        <f>+'POI2024'!BJ86</f>
        <v>0</v>
      </c>
      <c r="H25" s="302">
        <f t="shared" ref="H25:H26" si="2">+D25+F25</f>
        <v>1</v>
      </c>
      <c r="I25" s="301">
        <f t="shared" ref="I25:I26" si="3">+E25+G25</f>
        <v>1</v>
      </c>
    </row>
    <row r="26" spans="1:10" ht="25.5" x14ac:dyDescent="0.2">
      <c r="A26" t="s">
        <v>211</v>
      </c>
      <c r="B26" s="293" t="str">
        <f>+PEI!C88</f>
        <v>Atender la demanda de servicios insatisfechos, brindado soluciones ágiles y oportunas.</v>
      </c>
      <c r="C26" s="302">
        <v>1</v>
      </c>
      <c r="D26" s="302">
        <f>+'POI2024'!AT122</f>
        <v>0.5</v>
      </c>
      <c r="E26" s="302">
        <f>+'POI2024'!BE122</f>
        <v>0.3</v>
      </c>
      <c r="F26" s="302">
        <f>+'POI2024'!AY122</f>
        <v>0.5</v>
      </c>
      <c r="G26" s="302">
        <f>+'POI2024'!BJ122</f>
        <v>0.7</v>
      </c>
      <c r="H26" s="302">
        <f t="shared" si="2"/>
        <v>1</v>
      </c>
      <c r="I26" s="301">
        <f t="shared" si="3"/>
        <v>1</v>
      </c>
    </row>
    <row r="27" spans="1:10" x14ac:dyDescent="0.2">
      <c r="C27" s="302"/>
      <c r="D27" s="302"/>
      <c r="E27" s="302"/>
      <c r="F27" s="302"/>
      <c r="G27" s="302"/>
    </row>
    <row r="28" spans="1:10" x14ac:dyDescent="0.2">
      <c r="C28" s="302"/>
      <c r="D28" s="302"/>
      <c r="E28" s="302"/>
      <c r="F28" s="302"/>
      <c r="G28" s="302"/>
    </row>
    <row r="29" spans="1:10" ht="12.75" customHeight="1" x14ac:dyDescent="0.2">
      <c r="A29" s="440" t="s">
        <v>321</v>
      </c>
      <c r="B29" s="440"/>
      <c r="C29" s="306"/>
      <c r="D29" s="307">
        <f>+D31</f>
        <v>0.5</v>
      </c>
      <c r="E29" s="307">
        <f>+E31</f>
        <v>0.47500000000000009</v>
      </c>
      <c r="F29" s="307">
        <f>+F31</f>
        <v>0.5</v>
      </c>
      <c r="G29" s="307">
        <f>+G31</f>
        <v>0.5</v>
      </c>
      <c r="H29" s="307">
        <f>+D29+F29</f>
        <v>1</v>
      </c>
      <c r="I29" s="307">
        <f>+E29+G29</f>
        <v>0.97500000000000009</v>
      </c>
    </row>
    <row r="30" spans="1:10" ht="15" customHeight="1" x14ac:dyDescent="0.2">
      <c r="A30" s="308" t="s">
        <v>705</v>
      </c>
      <c r="B30" s="309" t="s">
        <v>119</v>
      </c>
      <c r="C30" s="309" t="s">
        <v>704</v>
      </c>
      <c r="D30" s="350"/>
      <c r="E30" s="350"/>
      <c r="F30" s="350"/>
      <c r="G30" s="350"/>
      <c r="H30" s="302"/>
    </row>
    <row r="31" spans="1:10" x14ac:dyDescent="0.2">
      <c r="B31" s="293" t="s">
        <v>333</v>
      </c>
      <c r="C31" s="301">
        <f>+'POI2024'!I130</f>
        <v>1</v>
      </c>
      <c r="D31" s="301">
        <f>+'POI2024'!AT130</f>
        <v>0.5</v>
      </c>
      <c r="E31" s="301">
        <f>+'POI2024'!BE130</f>
        <v>0.47500000000000009</v>
      </c>
      <c r="F31" s="301">
        <f>+'POI2024'!AY130</f>
        <v>0.5</v>
      </c>
      <c r="G31" s="301">
        <f>+'POI2024'!BJ130</f>
        <v>0.5</v>
      </c>
      <c r="H31" s="302">
        <f>+D31+F31</f>
        <v>1</v>
      </c>
      <c r="I31" s="301">
        <f>+E31+G31</f>
        <v>0.97500000000000009</v>
      </c>
    </row>
    <row r="32" spans="1:10" ht="25.5" x14ac:dyDescent="0.2">
      <c r="B32" s="293" t="s">
        <v>334</v>
      </c>
    </row>
    <row r="34" spans="1:9" x14ac:dyDescent="0.2">
      <c r="A34" s="440" t="s">
        <v>467</v>
      </c>
      <c r="B34" s="440"/>
      <c r="C34" s="306"/>
      <c r="D34" s="307">
        <f>AVERAGE(D36)</f>
        <v>0.5</v>
      </c>
      <c r="E34" s="307">
        <f>AVERAGE(E36)</f>
        <v>0.57206000000000012</v>
      </c>
      <c r="F34" s="307">
        <f>AVERAGE(F36)</f>
        <v>0.5</v>
      </c>
      <c r="G34" s="307">
        <f>AVERAGE(G36)</f>
        <v>0.3775</v>
      </c>
      <c r="H34" s="307">
        <f>+D34+F34</f>
        <v>1</v>
      </c>
      <c r="I34" s="307">
        <f>+E34+G34</f>
        <v>0.94956000000000018</v>
      </c>
    </row>
    <row r="35" spans="1:9" x14ac:dyDescent="0.2">
      <c r="A35" s="308" t="s">
        <v>705</v>
      </c>
      <c r="B35" s="309" t="s">
        <v>119</v>
      </c>
      <c r="C35" s="308" t="s">
        <v>704</v>
      </c>
      <c r="D35" s="349"/>
      <c r="E35" s="349"/>
      <c r="F35" s="349"/>
      <c r="G35" s="349"/>
      <c r="H35" s="302"/>
    </row>
    <row r="36" spans="1:9" x14ac:dyDescent="0.2">
      <c r="B36" s="293" t="s">
        <v>712</v>
      </c>
      <c r="C36" s="301">
        <f>+'POI2024'!I140</f>
        <v>1</v>
      </c>
      <c r="D36" s="301">
        <f>+'POI2024'!AT140</f>
        <v>0.5</v>
      </c>
      <c r="E36" s="301">
        <f>+'POI2024'!BE140</f>
        <v>0.57206000000000012</v>
      </c>
      <c r="F36" s="301">
        <f>+'POI2024'!AY140</f>
        <v>0.5</v>
      </c>
      <c r="G36" s="301">
        <f>+'POI2024'!BJ140</f>
        <v>0.3775</v>
      </c>
      <c r="H36" s="302">
        <f>+D36+F36</f>
        <v>1</v>
      </c>
      <c r="I36" s="301">
        <f>+E36+G36</f>
        <v>0.94956000000000018</v>
      </c>
    </row>
    <row r="37" spans="1:9" x14ac:dyDescent="0.2">
      <c r="C37" s="301"/>
      <c r="D37" s="301"/>
      <c r="E37" s="301"/>
      <c r="F37" s="301"/>
      <c r="G37" s="301"/>
    </row>
    <row r="38" spans="1:9" x14ac:dyDescent="0.2">
      <c r="C38" s="301"/>
      <c r="D38" s="301"/>
      <c r="E38" s="301"/>
      <c r="F38" s="301"/>
      <c r="G38" s="301"/>
    </row>
    <row r="39" spans="1:9" x14ac:dyDescent="0.2">
      <c r="A39" s="440" t="s">
        <v>468</v>
      </c>
      <c r="B39" s="440"/>
      <c r="C39" s="306"/>
      <c r="D39" s="307">
        <f>AVERAGE(D41)</f>
        <v>0.53749999999999987</v>
      </c>
      <c r="E39" s="307">
        <f>AVERAGE(E41)</f>
        <v>0.53749999999999987</v>
      </c>
      <c r="F39" s="307">
        <f>AVERAGE(F41)</f>
        <v>0.46249999999999991</v>
      </c>
      <c r="G39" s="307">
        <f>AVERAGE(G41)</f>
        <v>0.41249999999999998</v>
      </c>
      <c r="H39" s="307">
        <f>+D39+F39</f>
        <v>0.99999999999999978</v>
      </c>
      <c r="I39" s="307">
        <f>+E39+G39</f>
        <v>0.94999999999999984</v>
      </c>
    </row>
    <row r="40" spans="1:9" x14ac:dyDescent="0.2">
      <c r="A40" s="308" t="s">
        <v>705</v>
      </c>
      <c r="B40" s="309" t="s">
        <v>119</v>
      </c>
      <c r="C40" s="308" t="s">
        <v>704</v>
      </c>
      <c r="D40" s="350"/>
      <c r="E40" s="350"/>
      <c r="F40" s="350"/>
      <c r="G40" s="350"/>
      <c r="H40" s="302"/>
    </row>
    <row r="41" spans="1:9" x14ac:dyDescent="0.2">
      <c r="B41" s="293" t="s">
        <v>752</v>
      </c>
      <c r="C41" s="301">
        <f>+'POI2024'!I150</f>
        <v>1.0000000000000002</v>
      </c>
      <c r="D41" s="301">
        <f>+'POI2024'!AT150</f>
        <v>0.53749999999999987</v>
      </c>
      <c r="E41" s="301">
        <f>+'POI2024'!BD150</f>
        <v>0.53749999999999987</v>
      </c>
      <c r="F41" s="301">
        <f>+'POI2024'!AY150</f>
        <v>0.46249999999999991</v>
      </c>
      <c r="G41" s="301">
        <f>+'POI2024'!BJ150</f>
        <v>0.41249999999999998</v>
      </c>
      <c r="H41" s="302">
        <f>+D41+F41</f>
        <v>0.99999999999999978</v>
      </c>
      <c r="I41" s="301">
        <f>+E41+G41</f>
        <v>0.94999999999999984</v>
      </c>
    </row>
    <row r="44" spans="1:9" ht="18.75" customHeight="1" x14ac:dyDescent="0.2">
      <c r="H44" s="358" t="s">
        <v>934</v>
      </c>
      <c r="I44" s="359">
        <f>AVERAGE(I39,I34,I29,I22,I13,I5)</f>
        <v>0.91620444444444449</v>
      </c>
    </row>
    <row r="48" spans="1:9" x14ac:dyDescent="0.2">
      <c r="E48" s="492" t="s">
        <v>971</v>
      </c>
      <c r="F48" s="492"/>
      <c r="G48" s="491"/>
    </row>
    <row r="49" spans="5:6" x14ac:dyDescent="0.2">
      <c r="E49" s="489" t="s">
        <v>969</v>
      </c>
      <c r="F49" s="489" t="s">
        <v>970</v>
      </c>
    </row>
    <row r="50" spans="5:6" x14ac:dyDescent="0.2">
      <c r="E50" s="490">
        <v>1</v>
      </c>
      <c r="F50" s="490">
        <v>0.92</v>
      </c>
    </row>
    <row r="51" spans="5:6" x14ac:dyDescent="0.2">
      <c r="E51" s="489"/>
      <c r="F51" s="489"/>
    </row>
  </sheetData>
  <mergeCells count="10">
    <mergeCell ref="E48:F48"/>
    <mergeCell ref="H3:I3"/>
    <mergeCell ref="D3:E3"/>
    <mergeCell ref="F3:G3"/>
    <mergeCell ref="A39:B39"/>
    <mergeCell ref="A5:B5"/>
    <mergeCell ref="A13:B13"/>
    <mergeCell ref="A22:B22"/>
    <mergeCell ref="A29:B29"/>
    <mergeCell ref="A34:B34"/>
  </mergeCells>
  <pageMargins left="0.7" right="0.7"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2092-4CB3-4B83-8CC6-5C9D8D8C0C57}">
  <sheetPr>
    <tabColor theme="9" tint="0.39997558519241921"/>
  </sheetPr>
  <dimension ref="A1:C19"/>
  <sheetViews>
    <sheetView showGridLines="0" zoomScaleNormal="100" workbookViewId="0">
      <selection activeCell="F18" sqref="F18"/>
    </sheetView>
  </sheetViews>
  <sheetFormatPr baseColWidth="10" defaultRowHeight="12.75" x14ac:dyDescent="0.2"/>
  <cols>
    <col min="1" max="1" width="18.7109375" customWidth="1"/>
    <col min="2" max="3" width="14.140625" customWidth="1"/>
  </cols>
  <sheetData>
    <row r="1" spans="1:3" ht="15" x14ac:dyDescent="0.2">
      <c r="A1" s="352" t="s">
        <v>892</v>
      </c>
    </row>
    <row r="2" spans="1:3" ht="15" x14ac:dyDescent="0.2">
      <c r="A2" s="352" t="s">
        <v>980</v>
      </c>
    </row>
    <row r="3" spans="1:3" ht="15" x14ac:dyDescent="0.2">
      <c r="A3" s="352"/>
    </row>
    <row r="4" spans="1:3" ht="33" customHeight="1" x14ac:dyDescent="0.2">
      <c r="A4" t="s">
        <v>972</v>
      </c>
      <c r="B4" s="360" t="s">
        <v>890</v>
      </c>
      <c r="C4" s="360" t="s">
        <v>891</v>
      </c>
    </row>
    <row r="5" spans="1:3" ht="17.25" customHeight="1" x14ac:dyDescent="0.2">
      <c r="A5" s="500" t="s">
        <v>973</v>
      </c>
      <c r="B5" s="501">
        <v>1</v>
      </c>
      <c r="C5" s="501">
        <v>0.875</v>
      </c>
    </row>
    <row r="6" spans="1:3" ht="17.25" customHeight="1" x14ac:dyDescent="0.2">
      <c r="A6" s="500" t="s">
        <v>974</v>
      </c>
      <c r="B6" s="502">
        <v>1</v>
      </c>
      <c r="C6" s="502">
        <v>0.96850000000000014</v>
      </c>
    </row>
    <row r="7" spans="1:3" ht="17.25" customHeight="1" x14ac:dyDescent="0.2">
      <c r="A7" s="500" t="s">
        <v>975</v>
      </c>
      <c r="B7" s="493">
        <v>1</v>
      </c>
      <c r="C7" s="493">
        <v>0.77916666666666667</v>
      </c>
    </row>
    <row r="8" spans="1:3" ht="17.25" customHeight="1" x14ac:dyDescent="0.2">
      <c r="A8" s="500" t="s">
        <v>976</v>
      </c>
      <c r="B8" s="493">
        <v>1</v>
      </c>
      <c r="C8" s="493">
        <v>0.97500000000000009</v>
      </c>
    </row>
    <row r="9" spans="1:3" ht="17.25" customHeight="1" x14ac:dyDescent="0.2">
      <c r="A9" s="500" t="s">
        <v>977</v>
      </c>
      <c r="B9" s="493">
        <v>1</v>
      </c>
      <c r="C9" s="493">
        <v>0.94956000000000018</v>
      </c>
    </row>
    <row r="10" spans="1:3" ht="17.25" customHeight="1" x14ac:dyDescent="0.2">
      <c r="A10" s="500" t="s">
        <v>978</v>
      </c>
      <c r="B10" s="493">
        <v>0.99999999999999978</v>
      </c>
      <c r="C10" s="493">
        <v>0.94999999999999984</v>
      </c>
    </row>
    <row r="11" spans="1:3" x14ac:dyDescent="0.2">
      <c r="A11" s="499" t="s">
        <v>934</v>
      </c>
      <c r="B11" s="501">
        <v>1</v>
      </c>
      <c r="C11" s="501">
        <v>0.92</v>
      </c>
    </row>
    <row r="12" spans="1:3" x14ac:dyDescent="0.2">
      <c r="A12" s="503"/>
      <c r="B12" s="503"/>
      <c r="C12" s="503"/>
    </row>
    <row r="13" spans="1:3" x14ac:dyDescent="0.2">
      <c r="C13" s="301"/>
    </row>
    <row r="16" spans="1:3" x14ac:dyDescent="0.2">
      <c r="A16" s="504" t="s">
        <v>979</v>
      </c>
      <c r="B16" s="504"/>
    </row>
    <row r="17" spans="1:2" x14ac:dyDescent="0.2">
      <c r="A17" s="495" t="s">
        <v>890</v>
      </c>
      <c r="B17" s="496" t="s">
        <v>891</v>
      </c>
    </row>
    <row r="18" spans="1:2" x14ac:dyDescent="0.2">
      <c r="A18" s="497">
        <v>1</v>
      </c>
      <c r="B18" s="498">
        <v>0.92</v>
      </c>
    </row>
    <row r="19" spans="1:2" x14ac:dyDescent="0.2">
      <c r="A19" s="494"/>
    </row>
  </sheetData>
  <pageMargins left="0.7" right="0.7" top="0.75" bottom="0.75" header="0.3" footer="0.3"/>
  <pageSetup scale="85"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1B42-E897-41FD-B75E-43A62993433A}">
  <sheetPr>
    <tabColor rgb="FF92D050"/>
  </sheetPr>
  <dimension ref="A4:E46"/>
  <sheetViews>
    <sheetView workbookViewId="0">
      <selection activeCell="D1" sqref="D1:E1048576"/>
    </sheetView>
  </sheetViews>
  <sheetFormatPr baseColWidth="10" defaultRowHeight="12.75" x14ac:dyDescent="0.2"/>
  <cols>
    <col min="2" max="2" width="57.140625" style="293" customWidth="1"/>
    <col min="3" max="3" width="11.42578125" hidden="1" customWidth="1"/>
  </cols>
  <sheetData>
    <row r="4" spans="1:5" ht="33" customHeight="1" x14ac:dyDescent="0.2">
      <c r="D4" s="337" t="s">
        <v>707</v>
      </c>
      <c r="E4" s="337" t="s">
        <v>728</v>
      </c>
    </row>
    <row r="5" spans="1:5" x14ac:dyDescent="0.2">
      <c r="A5" s="440" t="s">
        <v>147</v>
      </c>
      <c r="B5" s="440"/>
      <c r="C5" s="306"/>
      <c r="D5" s="325">
        <f>+AVERAGE(D7:D10)</f>
        <v>0.61</v>
      </c>
      <c r="E5" s="325">
        <f>+AVERAGE(E7:E10)</f>
        <v>0.47000000000000003</v>
      </c>
    </row>
    <row r="6" spans="1:5" ht="15" customHeight="1" x14ac:dyDescent="0.2">
      <c r="A6" s="308" t="s">
        <v>705</v>
      </c>
      <c r="B6" s="309" t="s">
        <v>119</v>
      </c>
      <c r="C6" s="309" t="s">
        <v>704</v>
      </c>
      <c r="D6" s="310" t="s">
        <v>17</v>
      </c>
      <c r="E6" s="310" t="s">
        <v>17</v>
      </c>
    </row>
    <row r="7" spans="1:5" x14ac:dyDescent="0.2">
      <c r="A7" s="293" t="s">
        <v>146</v>
      </c>
      <c r="B7" s="293" t="s">
        <v>45</v>
      </c>
      <c r="C7" s="302">
        <v>1</v>
      </c>
      <c r="D7" s="301">
        <f>+'POI2024'!AT20</f>
        <v>0.625</v>
      </c>
      <c r="E7" s="302">
        <f>+'POI2024'!BE20</f>
        <v>0.3</v>
      </c>
    </row>
    <row r="8" spans="1:5" x14ac:dyDescent="0.2">
      <c r="A8" s="299" t="s">
        <v>109</v>
      </c>
      <c r="B8" s="293" t="s">
        <v>53</v>
      </c>
      <c r="C8" s="302">
        <v>1</v>
      </c>
      <c r="D8" s="301">
        <f>+'POI2024'!AT35</f>
        <v>0.71499999999999997</v>
      </c>
      <c r="E8" s="302">
        <f>+'POI2024'!BE35</f>
        <v>0.60000000000000009</v>
      </c>
    </row>
    <row r="9" spans="1:5" ht="25.5" x14ac:dyDescent="0.2">
      <c r="A9" s="299" t="s">
        <v>110</v>
      </c>
      <c r="B9" s="293" t="s">
        <v>59</v>
      </c>
      <c r="C9" s="302">
        <v>1</v>
      </c>
      <c r="D9" s="301">
        <f>+'POI2024'!AT40</f>
        <v>0.5</v>
      </c>
      <c r="E9" s="302">
        <f>+'POI2024'!BE40</f>
        <v>0.5</v>
      </c>
    </row>
    <row r="10" spans="1:5" x14ac:dyDescent="0.2">
      <c r="A10" s="299" t="s">
        <v>166</v>
      </c>
      <c r="B10" s="293" t="s">
        <v>708</v>
      </c>
      <c r="C10" s="302">
        <v>1</v>
      </c>
      <c r="D10" s="301">
        <f>+'POI2024'!AT47</f>
        <v>0.60000000000000009</v>
      </c>
      <c r="E10" s="302">
        <f>+'POI2024'!BE47</f>
        <v>0.48000000000000004</v>
      </c>
    </row>
    <row r="11" spans="1:5" x14ac:dyDescent="0.2">
      <c r="C11" s="302"/>
      <c r="E11" s="302"/>
    </row>
    <row r="12" spans="1:5" x14ac:dyDescent="0.2">
      <c r="C12" s="302"/>
      <c r="E12" s="302"/>
    </row>
    <row r="13" spans="1:5" ht="33" customHeight="1" x14ac:dyDescent="0.2">
      <c r="D13" s="337" t="s">
        <v>707</v>
      </c>
      <c r="E13" s="337" t="s">
        <v>728</v>
      </c>
    </row>
    <row r="14" spans="1:5" x14ac:dyDescent="0.2">
      <c r="A14" s="440" t="s">
        <v>173</v>
      </c>
      <c r="B14" s="440"/>
      <c r="C14" s="306"/>
      <c r="D14" s="323">
        <f>+'POI2024'!AT62</f>
        <v>0.38700000000000007</v>
      </c>
      <c r="E14" s="324">
        <f>+'POI2024'!BE62</f>
        <v>0.52100000000000002</v>
      </c>
    </row>
    <row r="15" spans="1:5" ht="15" customHeight="1" x14ac:dyDescent="0.2">
      <c r="A15" s="308" t="s">
        <v>705</v>
      </c>
      <c r="B15" s="309" t="s">
        <v>119</v>
      </c>
      <c r="C15" s="309" t="s">
        <v>704</v>
      </c>
      <c r="D15" s="310" t="s">
        <v>17</v>
      </c>
      <c r="E15" s="310" t="s">
        <v>17</v>
      </c>
    </row>
    <row r="16" spans="1:5" ht="25.5" x14ac:dyDescent="0.2">
      <c r="A16" s="300" t="s">
        <v>24</v>
      </c>
      <c r="B16" s="299" t="s">
        <v>70</v>
      </c>
      <c r="C16" s="302">
        <v>1</v>
      </c>
    </row>
    <row r="17" spans="1:5" ht="25.5" x14ac:dyDescent="0.2">
      <c r="A17" s="300" t="s">
        <v>148</v>
      </c>
      <c r="B17" s="299" t="s">
        <v>77</v>
      </c>
      <c r="C17" s="302"/>
      <c r="D17" s="301"/>
      <c r="E17" s="302"/>
    </row>
    <row r="18" spans="1:5" x14ac:dyDescent="0.2">
      <c r="A18" s="300" t="s">
        <v>25</v>
      </c>
      <c r="B18" s="299" t="s">
        <v>230</v>
      </c>
      <c r="C18" s="302"/>
      <c r="D18" s="301"/>
      <c r="E18" s="302"/>
    </row>
    <row r="19" spans="1:5" ht="25.5" x14ac:dyDescent="0.2">
      <c r="A19" s="300" t="s">
        <v>26</v>
      </c>
      <c r="B19" s="299" t="s">
        <v>378</v>
      </c>
      <c r="C19" s="302"/>
      <c r="D19" s="301"/>
      <c r="E19" s="302"/>
    </row>
    <row r="20" spans="1:5" ht="25.5" x14ac:dyDescent="0.2">
      <c r="A20" s="300" t="s">
        <v>710</v>
      </c>
      <c r="B20" s="299" t="s">
        <v>231</v>
      </c>
      <c r="C20" s="302"/>
      <c r="D20" s="301"/>
      <c r="E20" s="302"/>
    </row>
    <row r="21" spans="1:5" ht="38.25" x14ac:dyDescent="0.2">
      <c r="A21" s="300" t="s">
        <v>711</v>
      </c>
      <c r="B21" s="293" t="s">
        <v>177</v>
      </c>
      <c r="C21" s="302"/>
      <c r="E21" s="302"/>
    </row>
    <row r="22" spans="1:5" x14ac:dyDescent="0.2">
      <c r="C22" s="302"/>
      <c r="E22" s="302"/>
    </row>
    <row r="23" spans="1:5" ht="33" customHeight="1" x14ac:dyDescent="0.2">
      <c r="D23" s="337" t="s">
        <v>707</v>
      </c>
      <c r="E23" s="337" t="s">
        <v>728</v>
      </c>
    </row>
    <row r="24" spans="1:5" x14ac:dyDescent="0.2">
      <c r="A24" s="440" t="s">
        <v>194</v>
      </c>
      <c r="B24" s="440"/>
      <c r="C24" s="306"/>
      <c r="D24" s="307">
        <f>AVERAGE(D26:D28)</f>
        <v>0.30833333333333329</v>
      </c>
      <c r="E24" s="307">
        <f>AVERAGE(E26:E28)</f>
        <v>0.4975</v>
      </c>
    </row>
    <row r="25" spans="1:5" ht="15" customHeight="1" x14ac:dyDescent="0.2">
      <c r="A25" s="308" t="s">
        <v>705</v>
      </c>
      <c r="B25" s="309" t="s">
        <v>119</v>
      </c>
      <c r="C25" s="309" t="s">
        <v>704</v>
      </c>
      <c r="D25" s="310" t="s">
        <v>17</v>
      </c>
      <c r="E25" s="310" t="s">
        <v>17</v>
      </c>
    </row>
    <row r="26" spans="1:5" ht="25.5" x14ac:dyDescent="0.2">
      <c r="A26" t="s">
        <v>195</v>
      </c>
      <c r="B26" s="293" t="str">
        <f>+PEI!C72</f>
        <v xml:space="preserve">Modernizar y mantener las instalaciones del Depósito Libre Comercial de Golfito.  </v>
      </c>
      <c r="C26" s="302">
        <v>1</v>
      </c>
      <c r="D26" s="302">
        <f>+'POI2024'!AT85</f>
        <v>0.42499999999999982</v>
      </c>
      <c r="E26" s="302">
        <f>+'POI2024'!BE85</f>
        <v>0.19249999999999995</v>
      </c>
    </row>
    <row r="27" spans="1:5" ht="38.25" x14ac:dyDescent="0.2">
      <c r="A27" t="s">
        <v>203</v>
      </c>
      <c r="B27" s="293" t="str">
        <f>+PEI!C80</f>
        <v>Ser percibido por los clientes como el Centro Comercial  (DLCG) que vende productos de calidad, que superan sus expectativas, con los mejores precios del país. 0% -IVA.</v>
      </c>
      <c r="C27" s="302">
        <v>1</v>
      </c>
      <c r="D27" s="302">
        <f>+'POI2024'!AT109</f>
        <v>0</v>
      </c>
      <c r="E27" s="302">
        <f>+'POI2024'!BE109</f>
        <v>1</v>
      </c>
    </row>
    <row r="28" spans="1:5" ht="25.5" x14ac:dyDescent="0.2">
      <c r="A28" t="s">
        <v>211</v>
      </c>
      <c r="B28" s="293" t="str">
        <f>+PEI!C88</f>
        <v>Atender la demanda de servicios insatisfechos, brindado soluciones ágiles y oportunas.</v>
      </c>
      <c r="C28" s="302">
        <v>1</v>
      </c>
      <c r="D28" s="302">
        <f>+'POI2024'!AT122</f>
        <v>0.5</v>
      </c>
      <c r="E28" s="302">
        <f>+'POI2024'!BE122</f>
        <v>0.3</v>
      </c>
    </row>
    <row r="29" spans="1:5" x14ac:dyDescent="0.2">
      <c r="C29" s="302"/>
      <c r="D29" s="302"/>
      <c r="E29" s="302"/>
    </row>
    <row r="30" spans="1:5" x14ac:dyDescent="0.2">
      <c r="C30" s="302"/>
      <c r="D30" s="302"/>
      <c r="E30" s="302"/>
    </row>
    <row r="31" spans="1:5" ht="33" customHeight="1" x14ac:dyDescent="0.2">
      <c r="D31" s="336" t="s">
        <v>707</v>
      </c>
      <c r="E31" s="336" t="s">
        <v>728</v>
      </c>
    </row>
    <row r="32" spans="1:5" ht="12.75" customHeight="1" x14ac:dyDescent="0.2">
      <c r="A32" s="440" t="s">
        <v>321</v>
      </c>
      <c r="B32" s="440"/>
      <c r="C32" s="306"/>
      <c r="D32" s="307">
        <f>+D34</f>
        <v>0.5</v>
      </c>
      <c r="E32" s="307">
        <f>+E34</f>
        <v>0.47500000000000009</v>
      </c>
    </row>
    <row r="33" spans="1:5" ht="15" customHeight="1" x14ac:dyDescent="0.2">
      <c r="A33" s="308" t="s">
        <v>705</v>
      </c>
      <c r="B33" s="309" t="s">
        <v>119</v>
      </c>
      <c r="C33" s="309" t="s">
        <v>704</v>
      </c>
      <c r="D33" s="310" t="s">
        <v>17</v>
      </c>
      <c r="E33" s="310" t="s">
        <v>17</v>
      </c>
    </row>
    <row r="34" spans="1:5" x14ac:dyDescent="0.2">
      <c r="B34" s="293" t="s">
        <v>333</v>
      </c>
      <c r="C34" s="301">
        <f>+'POI2024'!I130</f>
        <v>1</v>
      </c>
      <c r="D34" s="301">
        <f>+'POI2024'!AT130</f>
        <v>0.5</v>
      </c>
      <c r="E34" s="301">
        <f>+'POI2024'!BE130</f>
        <v>0.47500000000000009</v>
      </c>
    </row>
    <row r="35" spans="1:5" ht="25.5" x14ac:dyDescent="0.2">
      <c r="B35" s="293" t="s">
        <v>334</v>
      </c>
    </row>
    <row r="37" spans="1:5" ht="33" customHeight="1" x14ac:dyDescent="0.2">
      <c r="D37" s="336" t="s">
        <v>707</v>
      </c>
      <c r="E37" s="336" t="s">
        <v>728</v>
      </c>
    </row>
    <row r="38" spans="1:5" x14ac:dyDescent="0.2">
      <c r="A38" s="440" t="s">
        <v>467</v>
      </c>
      <c r="B38" s="440"/>
      <c r="C38" s="306"/>
      <c r="D38" s="307">
        <f>AVERAGE(D40)</f>
        <v>0.5</v>
      </c>
      <c r="E38" s="307">
        <f>AVERAGE(E40)</f>
        <v>0.57206000000000012</v>
      </c>
    </row>
    <row r="39" spans="1:5" x14ac:dyDescent="0.2">
      <c r="A39" s="308" t="s">
        <v>705</v>
      </c>
      <c r="B39" s="309" t="s">
        <v>119</v>
      </c>
      <c r="C39" s="308" t="s">
        <v>704</v>
      </c>
      <c r="D39" s="310" t="s">
        <v>17</v>
      </c>
      <c r="E39" s="310" t="s">
        <v>17</v>
      </c>
    </row>
    <row r="40" spans="1:5" x14ac:dyDescent="0.2">
      <c r="B40" s="293" t="s">
        <v>712</v>
      </c>
      <c r="C40" s="301">
        <f>+'POI2024'!I140</f>
        <v>1</v>
      </c>
      <c r="D40" s="301">
        <f>+'POI2024'!AT140</f>
        <v>0.5</v>
      </c>
      <c r="E40" s="301">
        <f>+'POI2024'!BE140</f>
        <v>0.57206000000000012</v>
      </c>
    </row>
    <row r="41" spans="1:5" x14ac:dyDescent="0.2">
      <c r="C41" s="301"/>
      <c r="D41" s="301"/>
      <c r="E41" s="301"/>
    </row>
    <row r="42" spans="1:5" x14ac:dyDescent="0.2">
      <c r="C42" s="301"/>
      <c r="D42" s="301"/>
      <c r="E42" s="301"/>
    </row>
    <row r="43" spans="1:5" ht="33" customHeight="1" x14ac:dyDescent="0.2">
      <c r="D43" s="336" t="s">
        <v>707</v>
      </c>
      <c r="E43" s="336" t="s">
        <v>728</v>
      </c>
    </row>
    <row r="44" spans="1:5" x14ac:dyDescent="0.2">
      <c r="A44" s="440" t="s">
        <v>468</v>
      </c>
      <c r="B44" s="440"/>
      <c r="C44" s="306"/>
      <c r="D44" s="307">
        <f>AVERAGE(D46)</f>
        <v>0.53749999999999987</v>
      </c>
      <c r="E44" s="307">
        <f>AVERAGE(E46)</f>
        <v>0.53749999999999987</v>
      </c>
    </row>
    <row r="45" spans="1:5" x14ac:dyDescent="0.2">
      <c r="A45" s="308" t="s">
        <v>705</v>
      </c>
      <c r="B45" s="309" t="s">
        <v>119</v>
      </c>
      <c r="C45" s="308" t="s">
        <v>704</v>
      </c>
      <c r="D45" s="310" t="s">
        <v>17</v>
      </c>
      <c r="E45" s="310" t="s">
        <v>17</v>
      </c>
    </row>
    <row r="46" spans="1:5" x14ac:dyDescent="0.2">
      <c r="B46" s="293" t="s">
        <v>752</v>
      </c>
      <c r="C46" s="301">
        <f>+'POI2024'!I150</f>
        <v>1.0000000000000002</v>
      </c>
      <c r="D46" s="301">
        <f>+'POI2024'!AT150</f>
        <v>0.53749999999999987</v>
      </c>
      <c r="E46" s="301">
        <f>+'POI2024'!BD150</f>
        <v>0.53749999999999987</v>
      </c>
    </row>
  </sheetData>
  <mergeCells count="6">
    <mergeCell ref="A44:B44"/>
    <mergeCell ref="A5:B5"/>
    <mergeCell ref="A14:B14"/>
    <mergeCell ref="A24:B24"/>
    <mergeCell ref="A32:B32"/>
    <mergeCell ref="A38:B3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2"/>
  <sheetViews>
    <sheetView topLeftCell="A13" zoomScale="86" zoomScaleNormal="86" workbookViewId="0">
      <selection activeCell="C3" sqref="C3"/>
    </sheetView>
  </sheetViews>
  <sheetFormatPr baseColWidth="10" defaultRowHeight="12" x14ac:dyDescent="0.2"/>
  <cols>
    <col min="1" max="1" width="11.42578125" style="328"/>
    <col min="2" max="2" width="73.7109375" style="328" customWidth="1"/>
    <col min="3" max="3" width="15.85546875" style="332" customWidth="1"/>
    <col min="4" max="4" width="11.42578125" style="328"/>
    <col min="5" max="5" width="11.42578125" style="328" customWidth="1"/>
    <col min="6" max="16384" width="11.42578125" style="328"/>
  </cols>
  <sheetData>
    <row r="1" spans="1:3" x14ac:dyDescent="0.2">
      <c r="A1" s="330" t="s">
        <v>789</v>
      </c>
    </row>
    <row r="2" spans="1:3" ht="24" x14ac:dyDescent="0.2">
      <c r="A2" s="330" t="s">
        <v>6</v>
      </c>
      <c r="B2" s="330" t="s">
        <v>121</v>
      </c>
      <c r="C2" s="333" t="s">
        <v>805</v>
      </c>
    </row>
    <row r="3" spans="1:3" x14ac:dyDescent="0.2">
      <c r="A3" s="328" t="s">
        <v>546</v>
      </c>
      <c r="B3" s="329" t="s">
        <v>600</v>
      </c>
      <c r="C3" s="331">
        <v>1</v>
      </c>
    </row>
    <row r="4" spans="1:3" x14ac:dyDescent="0.2">
      <c r="A4" s="328" t="s">
        <v>547</v>
      </c>
      <c r="B4" s="329" t="s">
        <v>428</v>
      </c>
      <c r="C4" s="331">
        <v>0</v>
      </c>
    </row>
    <row r="5" spans="1:3" x14ac:dyDescent="0.2">
      <c r="A5" s="328" t="s">
        <v>548</v>
      </c>
      <c r="B5" s="329" t="s">
        <v>430</v>
      </c>
      <c r="C5" s="331">
        <v>0</v>
      </c>
    </row>
    <row r="6" spans="1:3" x14ac:dyDescent="0.2">
      <c r="A6" s="328" t="s">
        <v>549</v>
      </c>
      <c r="B6" s="329" t="s">
        <v>228</v>
      </c>
      <c r="C6" s="331">
        <v>1</v>
      </c>
    </row>
    <row r="7" spans="1:3" x14ac:dyDescent="0.2">
      <c r="A7" s="328" t="s">
        <v>550</v>
      </c>
      <c r="B7" s="329" t="s">
        <v>601</v>
      </c>
      <c r="C7" s="331">
        <v>0.4</v>
      </c>
    </row>
    <row r="8" spans="1:3" x14ac:dyDescent="0.2">
      <c r="A8" s="328" t="s">
        <v>551</v>
      </c>
      <c r="B8" s="329" t="s">
        <v>229</v>
      </c>
      <c r="C8" s="331">
        <v>0.4</v>
      </c>
    </row>
    <row r="9" spans="1:3" x14ac:dyDescent="0.2">
      <c r="A9" s="328" t="s">
        <v>552</v>
      </c>
      <c r="B9" s="329" t="s">
        <v>602</v>
      </c>
      <c r="C9" s="331">
        <v>0.21</v>
      </c>
    </row>
    <row r="10" spans="1:3" x14ac:dyDescent="0.2">
      <c r="A10" s="328" t="s">
        <v>553</v>
      </c>
      <c r="B10" s="329" t="s">
        <v>234</v>
      </c>
      <c r="C10" s="331">
        <v>1</v>
      </c>
    </row>
    <row r="11" spans="1:3" x14ac:dyDescent="0.2">
      <c r="A11" s="328" t="s">
        <v>554</v>
      </c>
      <c r="B11" s="329" t="s">
        <v>230</v>
      </c>
      <c r="C11" s="331">
        <v>1</v>
      </c>
    </row>
    <row r="12" spans="1:3" ht="24" x14ac:dyDescent="0.2">
      <c r="A12" s="328" t="s">
        <v>555</v>
      </c>
      <c r="B12" s="329" t="s">
        <v>378</v>
      </c>
      <c r="C12" s="331">
        <v>1</v>
      </c>
    </row>
    <row r="13" spans="1:3" ht="24" x14ac:dyDescent="0.2">
      <c r="A13" s="328" t="s">
        <v>556</v>
      </c>
      <c r="B13" s="329" t="s">
        <v>231</v>
      </c>
      <c r="C13" s="331">
        <v>0.8</v>
      </c>
    </row>
    <row r="14" spans="1:3" ht="24" x14ac:dyDescent="0.2">
      <c r="A14" s="328" t="s">
        <v>557</v>
      </c>
      <c r="B14" s="329" t="s">
        <v>177</v>
      </c>
      <c r="C14" s="331">
        <v>1</v>
      </c>
    </row>
    <row r="15" spans="1:3" x14ac:dyDescent="0.2">
      <c r="A15" s="328" t="s">
        <v>629</v>
      </c>
      <c r="B15" s="329" t="s">
        <v>630</v>
      </c>
      <c r="C15" s="331">
        <v>0.2</v>
      </c>
    </row>
    <row r="18" spans="1:4" x14ac:dyDescent="0.2">
      <c r="A18" s="330" t="s">
        <v>790</v>
      </c>
    </row>
    <row r="19" spans="1:4" ht="24" x14ac:dyDescent="0.2">
      <c r="A19" s="330" t="s">
        <v>6</v>
      </c>
      <c r="B19" s="330" t="s">
        <v>121</v>
      </c>
      <c r="C19" s="333" t="s">
        <v>805</v>
      </c>
    </row>
    <row r="20" spans="1:4" x14ac:dyDescent="0.2">
      <c r="A20" s="328" t="s">
        <v>522</v>
      </c>
      <c r="B20" s="328" t="s">
        <v>416</v>
      </c>
      <c r="C20" s="331">
        <v>1</v>
      </c>
    </row>
    <row r="21" spans="1:4" x14ac:dyDescent="0.2">
      <c r="A21" s="328" t="s">
        <v>523</v>
      </c>
      <c r="B21" s="328" t="s">
        <v>244</v>
      </c>
      <c r="C21" s="331">
        <v>1</v>
      </c>
    </row>
    <row r="22" spans="1:4" x14ac:dyDescent="0.2">
      <c r="A22" s="328" t="s">
        <v>524</v>
      </c>
      <c r="B22" s="328" t="s">
        <v>246</v>
      </c>
      <c r="C22" s="331">
        <v>0</v>
      </c>
    </row>
    <row r="23" spans="1:4" x14ac:dyDescent="0.2">
      <c r="A23" s="328" t="s">
        <v>525</v>
      </c>
      <c r="B23" s="328" t="s">
        <v>248</v>
      </c>
      <c r="C23" s="331">
        <v>0</v>
      </c>
    </row>
    <row r="24" spans="1:4" x14ac:dyDescent="0.2">
      <c r="A24" s="328" t="s">
        <v>526</v>
      </c>
      <c r="B24" s="328" t="s">
        <v>360</v>
      </c>
      <c r="C24" s="331">
        <v>0</v>
      </c>
    </row>
    <row r="25" spans="1:4" x14ac:dyDescent="0.2">
      <c r="A25" s="328" t="s">
        <v>527</v>
      </c>
      <c r="B25" s="329" t="s">
        <v>405</v>
      </c>
      <c r="C25" s="331">
        <v>1</v>
      </c>
    </row>
    <row r="26" spans="1:4" x14ac:dyDescent="0.2">
      <c r="A26" s="328" t="s">
        <v>528</v>
      </c>
      <c r="B26" s="329" t="s">
        <v>406</v>
      </c>
      <c r="C26" s="331">
        <v>0.65</v>
      </c>
    </row>
    <row r="27" spans="1:4" ht="24" x14ac:dyDescent="0.2">
      <c r="A27" s="328" t="s">
        <v>529</v>
      </c>
      <c r="B27" s="329" t="s">
        <v>423</v>
      </c>
      <c r="C27" s="331">
        <v>0.7</v>
      </c>
    </row>
    <row r="28" spans="1:4" ht="24" x14ac:dyDescent="0.2">
      <c r="A28" s="328" t="s">
        <v>530</v>
      </c>
      <c r="B28" s="329" t="s">
        <v>424</v>
      </c>
      <c r="C28" s="331">
        <v>0.25</v>
      </c>
    </row>
    <row r="29" spans="1:4" ht="24" x14ac:dyDescent="0.2">
      <c r="A29" s="328" t="s">
        <v>531</v>
      </c>
      <c r="B29" s="329" t="s">
        <v>152</v>
      </c>
      <c r="C29" s="331">
        <v>0.8</v>
      </c>
    </row>
    <row r="30" spans="1:4" x14ac:dyDescent="0.2">
      <c r="A30" s="328" t="s">
        <v>532</v>
      </c>
      <c r="B30" s="329" t="s">
        <v>407</v>
      </c>
      <c r="C30" s="331">
        <v>0.5</v>
      </c>
    </row>
    <row r="31" spans="1:4" x14ac:dyDescent="0.2">
      <c r="A31" s="328" t="s">
        <v>533</v>
      </c>
      <c r="B31" s="329" t="s">
        <v>459</v>
      </c>
      <c r="C31" s="331">
        <v>0.75</v>
      </c>
    </row>
    <row r="32" spans="1:4" ht="24" x14ac:dyDescent="0.2">
      <c r="A32" s="328" t="s">
        <v>534</v>
      </c>
      <c r="B32" s="329" t="s">
        <v>408</v>
      </c>
      <c r="C32" s="331">
        <v>0.5</v>
      </c>
      <c r="D32" s="334"/>
    </row>
    <row r="33" spans="1:4" ht="24" x14ac:dyDescent="0.2">
      <c r="A33" s="328" t="s">
        <v>535</v>
      </c>
      <c r="B33" s="329" t="s">
        <v>342</v>
      </c>
      <c r="C33" s="331">
        <v>0.25</v>
      </c>
      <c r="D33" s="334"/>
    </row>
    <row r="34" spans="1:4" ht="24" x14ac:dyDescent="0.2">
      <c r="A34" s="328" t="s">
        <v>536</v>
      </c>
      <c r="B34" s="329" t="s">
        <v>362</v>
      </c>
      <c r="C34" s="331">
        <v>0.15</v>
      </c>
      <c r="D34" s="334"/>
    </row>
    <row r="35" spans="1:4" ht="36" x14ac:dyDescent="0.2">
      <c r="A35" s="328" t="s">
        <v>537</v>
      </c>
      <c r="B35" s="329" t="s">
        <v>364</v>
      </c>
      <c r="C35" s="331">
        <v>1</v>
      </c>
      <c r="D35" s="334"/>
    </row>
    <row r="36" spans="1:4" ht="36" x14ac:dyDescent="0.2">
      <c r="A36" s="328" t="s">
        <v>538</v>
      </c>
      <c r="B36" s="329" t="s">
        <v>425</v>
      </c>
      <c r="C36" s="331">
        <v>0.9</v>
      </c>
      <c r="D36" s="334"/>
    </row>
    <row r="37" spans="1:4" ht="36" x14ac:dyDescent="0.2">
      <c r="A37" s="328" t="s">
        <v>539</v>
      </c>
      <c r="B37" s="329" t="s">
        <v>426</v>
      </c>
      <c r="C37" s="331">
        <v>0</v>
      </c>
      <c r="D37" s="334"/>
    </row>
    <row r="38" spans="1:4" ht="24" x14ac:dyDescent="0.2">
      <c r="A38" s="328" t="s">
        <v>540</v>
      </c>
      <c r="B38" s="329" t="s">
        <v>260</v>
      </c>
      <c r="C38" s="331">
        <v>0.5</v>
      </c>
      <c r="D38" s="334"/>
    </row>
    <row r="39" spans="1:4" ht="24" x14ac:dyDescent="0.2">
      <c r="A39" s="328" t="s">
        <v>541</v>
      </c>
      <c r="B39" s="329" t="s">
        <v>265</v>
      </c>
      <c r="C39" s="331">
        <v>0.5</v>
      </c>
      <c r="D39" s="334"/>
    </row>
    <row r="40" spans="1:4" x14ac:dyDescent="0.2">
      <c r="A40" s="328" t="s">
        <v>542</v>
      </c>
      <c r="B40" s="329" t="s">
        <v>268</v>
      </c>
      <c r="C40" s="331">
        <v>0.5</v>
      </c>
      <c r="D40" s="334"/>
    </row>
    <row r="41" spans="1:4" ht="24" x14ac:dyDescent="0.2">
      <c r="A41" s="328" t="s">
        <v>543</v>
      </c>
      <c r="B41" s="329" t="s">
        <v>270</v>
      </c>
      <c r="C41" s="331">
        <v>0.5</v>
      </c>
      <c r="D41" s="334"/>
    </row>
    <row r="42" spans="1:4" ht="24" x14ac:dyDescent="0.2">
      <c r="A42" s="328" t="s">
        <v>544</v>
      </c>
      <c r="B42" s="329" t="s">
        <v>271</v>
      </c>
      <c r="C42" s="331">
        <v>0.4</v>
      </c>
      <c r="D42" s="334"/>
    </row>
    <row r="43" spans="1:4" x14ac:dyDescent="0.2">
      <c r="A43" s="328" t="s">
        <v>545</v>
      </c>
      <c r="B43" s="329" t="s">
        <v>275</v>
      </c>
      <c r="C43" s="331">
        <v>0.5</v>
      </c>
      <c r="D43" s="334"/>
    </row>
    <row r="46" spans="1:4" x14ac:dyDescent="0.2">
      <c r="A46" s="328" t="s">
        <v>791</v>
      </c>
    </row>
    <row r="47" spans="1:4" ht="24" x14ac:dyDescent="0.2">
      <c r="A47" s="330" t="s">
        <v>6</v>
      </c>
      <c r="B47" s="330" t="s">
        <v>121</v>
      </c>
      <c r="C47" s="333" t="s">
        <v>805</v>
      </c>
    </row>
    <row r="48" spans="1:4" ht="24" x14ac:dyDescent="0.2">
      <c r="A48" s="328" t="s">
        <v>558</v>
      </c>
      <c r="B48" s="329" t="s">
        <v>380</v>
      </c>
      <c r="C48" s="331">
        <v>0</v>
      </c>
    </row>
    <row r="49" spans="1:3" x14ac:dyDescent="0.2">
      <c r="A49" s="328" t="s">
        <v>559</v>
      </c>
      <c r="B49" s="329" t="s">
        <v>291</v>
      </c>
      <c r="C49" s="331">
        <v>1</v>
      </c>
    </row>
    <row r="50" spans="1:3" ht="24" x14ac:dyDescent="0.2">
      <c r="A50" s="328" t="s">
        <v>560</v>
      </c>
      <c r="B50" s="329" t="s">
        <v>383</v>
      </c>
      <c r="C50" s="331">
        <v>1</v>
      </c>
    </row>
    <row r="51" spans="1:3" ht="24" x14ac:dyDescent="0.2">
      <c r="A51" s="328" t="s">
        <v>561</v>
      </c>
      <c r="B51" s="329" t="s">
        <v>384</v>
      </c>
      <c r="C51" s="331">
        <v>0</v>
      </c>
    </row>
    <row r="52" spans="1:3" ht="24" x14ac:dyDescent="0.2">
      <c r="A52" s="328" t="s">
        <v>562</v>
      </c>
      <c r="B52" s="329" t="s">
        <v>386</v>
      </c>
      <c r="C52" s="331">
        <v>0</v>
      </c>
    </row>
    <row r="53" spans="1:3" x14ac:dyDescent="0.2">
      <c r="A53" s="328" t="s">
        <v>563</v>
      </c>
      <c r="B53" s="329" t="s">
        <v>279</v>
      </c>
      <c r="C53" s="331">
        <v>0</v>
      </c>
    </row>
    <row r="54" spans="1:3" x14ac:dyDescent="0.2">
      <c r="A54" s="328" t="s">
        <v>564</v>
      </c>
      <c r="B54" s="329" t="s">
        <v>280</v>
      </c>
      <c r="C54" s="331">
        <v>0.35</v>
      </c>
    </row>
    <row r="55" spans="1:3" ht="24" x14ac:dyDescent="0.2">
      <c r="A55" s="328" t="s">
        <v>565</v>
      </c>
      <c r="B55" s="329" t="s">
        <v>391</v>
      </c>
      <c r="C55" s="331">
        <v>0</v>
      </c>
    </row>
    <row r="56" spans="1:3" ht="24" x14ac:dyDescent="0.2">
      <c r="A56" s="328" t="s">
        <v>566</v>
      </c>
      <c r="B56" s="329" t="s">
        <v>394</v>
      </c>
      <c r="C56" s="331">
        <v>0</v>
      </c>
    </row>
    <row r="57" spans="1:3" ht="24" x14ac:dyDescent="0.2">
      <c r="A57" s="328" t="s">
        <v>567</v>
      </c>
      <c r="B57" s="329" t="s">
        <v>345</v>
      </c>
      <c r="C57" s="331">
        <v>0</v>
      </c>
    </row>
    <row r="58" spans="1:3" ht="24" x14ac:dyDescent="0.2">
      <c r="A58" s="328" t="s">
        <v>568</v>
      </c>
      <c r="B58" s="329" t="s">
        <v>281</v>
      </c>
      <c r="C58" s="331">
        <v>0</v>
      </c>
    </row>
    <row r="59" spans="1:3" ht="24" x14ac:dyDescent="0.2">
      <c r="A59" s="328" t="s">
        <v>569</v>
      </c>
      <c r="B59" s="329" t="s">
        <v>346</v>
      </c>
      <c r="C59" s="331">
        <v>0</v>
      </c>
    </row>
    <row r="60" spans="1:3" ht="24" x14ac:dyDescent="0.2">
      <c r="A60" s="328" t="s">
        <v>570</v>
      </c>
      <c r="B60" s="329" t="s">
        <v>348</v>
      </c>
      <c r="C60" s="331">
        <v>0</v>
      </c>
    </row>
    <row r="61" spans="1:3" ht="24" x14ac:dyDescent="0.2">
      <c r="A61" s="328" t="s">
        <v>571</v>
      </c>
      <c r="B61" s="329" t="s">
        <v>350</v>
      </c>
      <c r="C61" s="331">
        <v>0</v>
      </c>
    </row>
    <row r="62" spans="1:3" ht="24" x14ac:dyDescent="0.2">
      <c r="A62" s="328" t="s">
        <v>572</v>
      </c>
      <c r="B62" s="329" t="s">
        <v>347</v>
      </c>
      <c r="C62" s="331">
        <v>0.5</v>
      </c>
    </row>
    <row r="63" spans="1:3" ht="24" x14ac:dyDescent="0.2">
      <c r="A63" s="328" t="s">
        <v>573</v>
      </c>
      <c r="B63" s="329" t="s">
        <v>354</v>
      </c>
      <c r="C63" s="331">
        <v>0</v>
      </c>
    </row>
    <row r="64" spans="1:3" ht="24" x14ac:dyDescent="0.2">
      <c r="A64" s="328" t="s">
        <v>574</v>
      </c>
      <c r="B64" s="329" t="s">
        <v>353</v>
      </c>
      <c r="C64" s="331">
        <v>0</v>
      </c>
    </row>
    <row r="65" spans="1:3" ht="24" x14ac:dyDescent="0.2">
      <c r="A65" s="328" t="s">
        <v>575</v>
      </c>
      <c r="B65" s="329" t="s">
        <v>401</v>
      </c>
      <c r="C65" s="331">
        <v>0</v>
      </c>
    </row>
    <row r="66" spans="1:3" ht="24" x14ac:dyDescent="0.2">
      <c r="A66" s="328" t="s">
        <v>618</v>
      </c>
      <c r="B66" s="329" t="s">
        <v>620</v>
      </c>
      <c r="C66" s="331">
        <v>0.5</v>
      </c>
    </row>
    <row r="67" spans="1:3" x14ac:dyDescent="0.2">
      <c r="A67" s="328" t="s">
        <v>619</v>
      </c>
      <c r="B67" s="329" t="s">
        <v>622</v>
      </c>
      <c r="C67" s="331">
        <v>0.5</v>
      </c>
    </row>
    <row r="68" spans="1:3" ht="24" x14ac:dyDescent="0.2">
      <c r="A68" s="328" t="s">
        <v>576</v>
      </c>
      <c r="B68" s="329" t="s">
        <v>282</v>
      </c>
      <c r="C68" s="331">
        <v>1</v>
      </c>
    </row>
    <row r="69" spans="1:3" x14ac:dyDescent="0.2">
      <c r="A69" s="328" t="s">
        <v>577</v>
      </c>
      <c r="B69" s="329" t="s">
        <v>296</v>
      </c>
      <c r="C69" s="331">
        <v>0</v>
      </c>
    </row>
    <row r="70" spans="1:3" x14ac:dyDescent="0.2">
      <c r="A70" s="328" t="s">
        <v>578</v>
      </c>
      <c r="B70" s="329" t="s">
        <v>283</v>
      </c>
      <c r="C70" s="331">
        <v>0.5</v>
      </c>
    </row>
    <row r="74" spans="1:3" x14ac:dyDescent="0.2">
      <c r="A74" s="328" t="s">
        <v>820</v>
      </c>
    </row>
    <row r="75" spans="1:3" ht="24" x14ac:dyDescent="0.2">
      <c r="A75" s="330" t="s">
        <v>6</v>
      </c>
      <c r="B75" s="330" t="s">
        <v>121</v>
      </c>
      <c r="C75" s="333" t="s">
        <v>805</v>
      </c>
    </row>
    <row r="76" spans="1:3" ht="21" x14ac:dyDescent="0.2">
      <c r="A76" s="328" t="s">
        <v>585</v>
      </c>
      <c r="B76" s="328" t="s">
        <v>610</v>
      </c>
      <c r="C76" s="175">
        <v>0.85160000000000013</v>
      </c>
    </row>
    <row r="77" spans="1:3" ht="21" x14ac:dyDescent="0.2">
      <c r="A77" s="328" t="s">
        <v>586</v>
      </c>
      <c r="B77" s="328" t="s">
        <v>612</v>
      </c>
      <c r="C77" s="175">
        <v>0.5</v>
      </c>
    </row>
    <row r="78" spans="1:3" ht="21" x14ac:dyDescent="0.2">
      <c r="A78" s="328" t="s">
        <v>587</v>
      </c>
      <c r="B78" s="328" t="s">
        <v>614</v>
      </c>
      <c r="C78" s="175">
        <v>0.5</v>
      </c>
    </row>
    <row r="79" spans="1:3" ht="21" x14ac:dyDescent="0.2">
      <c r="A79" s="328" t="s">
        <v>588</v>
      </c>
      <c r="B79" s="328" t="s">
        <v>616</v>
      </c>
      <c r="C79" s="175">
        <v>0.5</v>
      </c>
    </row>
    <row r="80" spans="1:3" ht="21" x14ac:dyDescent="0.2">
      <c r="A80" s="328" t="s">
        <v>589</v>
      </c>
      <c r="B80" s="328" t="s">
        <v>604</v>
      </c>
      <c r="C80" s="175">
        <v>0.5</v>
      </c>
    </row>
    <row r="81" spans="1:3" ht="21" x14ac:dyDescent="0.2">
      <c r="A81" s="328" t="s">
        <v>590</v>
      </c>
      <c r="B81" s="328" t="s">
        <v>606</v>
      </c>
      <c r="C81" s="175">
        <v>0.5</v>
      </c>
    </row>
    <row r="82" spans="1:3" ht="21" x14ac:dyDescent="0.2">
      <c r="A82" s="328" t="s">
        <v>591</v>
      </c>
      <c r="B82" s="328" t="s">
        <v>608</v>
      </c>
      <c r="C82" s="175">
        <v>0.5</v>
      </c>
    </row>
    <row r="86" spans="1:3" ht="24" x14ac:dyDescent="0.2">
      <c r="A86" s="330" t="s">
        <v>6</v>
      </c>
      <c r="B86" s="330" t="s">
        <v>121</v>
      </c>
      <c r="C86" s="333" t="s">
        <v>805</v>
      </c>
    </row>
    <row r="87" spans="1:3" ht="21" x14ac:dyDescent="0.2">
      <c r="A87" s="328" t="s">
        <v>579</v>
      </c>
      <c r="B87" s="328" t="s">
        <v>329</v>
      </c>
      <c r="C87" s="175">
        <v>0.5</v>
      </c>
    </row>
    <row r="88" spans="1:3" ht="21" x14ac:dyDescent="0.2">
      <c r="A88" s="328" t="s">
        <v>580</v>
      </c>
      <c r="B88" s="328" t="s">
        <v>327</v>
      </c>
      <c r="C88" s="175">
        <v>0.5</v>
      </c>
    </row>
    <row r="89" spans="1:3" ht="21" x14ac:dyDescent="0.2">
      <c r="A89" s="328" t="s">
        <v>581</v>
      </c>
      <c r="B89" s="328" t="s">
        <v>328</v>
      </c>
      <c r="C89" s="175">
        <v>0.5</v>
      </c>
    </row>
    <row r="90" spans="1:3" ht="21" x14ac:dyDescent="0.2">
      <c r="A90" s="328" t="s">
        <v>582</v>
      </c>
      <c r="B90" s="328" t="s">
        <v>335</v>
      </c>
      <c r="C90" s="175">
        <v>0.25</v>
      </c>
    </row>
    <row r="91" spans="1:3" ht="21" x14ac:dyDescent="0.2">
      <c r="A91" s="328" t="s">
        <v>583</v>
      </c>
      <c r="B91" s="328" t="s">
        <v>412</v>
      </c>
      <c r="C91" s="175">
        <v>0</v>
      </c>
    </row>
    <row r="92" spans="1:3" ht="21" x14ac:dyDescent="0.2">
      <c r="A92" s="328" t="s">
        <v>584</v>
      </c>
      <c r="B92" s="328" t="s">
        <v>339</v>
      </c>
      <c r="C92" s="175">
        <v>1</v>
      </c>
    </row>
  </sheetData>
  <conditionalFormatting sqref="C3:C15">
    <cfRule type="cellIs" dxfId="9" priority="45" stopIfTrue="1" operator="equal">
      <formula>1</formula>
    </cfRule>
    <cfRule type="cellIs" dxfId="8" priority="46" stopIfTrue="1" operator="lessThan">
      <formula>1</formula>
    </cfRule>
  </conditionalFormatting>
  <conditionalFormatting sqref="C20:C43">
    <cfRule type="cellIs" dxfId="7" priority="7" stopIfTrue="1" operator="equal">
      <formula>1</formula>
    </cfRule>
    <cfRule type="cellIs" dxfId="6" priority="8" stopIfTrue="1" operator="lessThan">
      <formula>1</formula>
    </cfRule>
  </conditionalFormatting>
  <conditionalFormatting sqref="C48:C70">
    <cfRule type="cellIs" dxfId="5" priority="5" stopIfTrue="1" operator="equal">
      <formula>1</formula>
    </cfRule>
    <cfRule type="cellIs" dxfId="4" priority="6" stopIfTrue="1" operator="lessThan">
      <formula>1</formula>
    </cfRule>
  </conditionalFormatting>
  <conditionalFormatting sqref="C76:C82">
    <cfRule type="cellIs" dxfId="3" priority="3" stopIfTrue="1" operator="equal">
      <formula>1</formula>
    </cfRule>
    <cfRule type="cellIs" dxfId="2" priority="4" stopIfTrue="1" operator="lessThan">
      <formula>1</formula>
    </cfRule>
  </conditionalFormatting>
  <conditionalFormatting sqref="C87:C92">
    <cfRule type="cellIs" dxfId="1" priority="1" stopIfTrue="1" operator="equal">
      <formula>1</formula>
    </cfRule>
    <cfRule type="cellIs" dxfId="0" priority="2" stopIfTrue="1" operator="lessThan">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OBJ ESTRATEGICOS</vt:lpstr>
      <vt:lpstr>PEI</vt:lpstr>
      <vt:lpstr>Informe PEI I Sem2023</vt:lpstr>
      <vt:lpstr>Control gerencial PEI 2023</vt:lpstr>
      <vt:lpstr>POI2024</vt:lpstr>
      <vt:lpstr>Resumen Anual 2024</vt:lpstr>
      <vt:lpstr>Informe Anual POI 2024 </vt:lpstr>
      <vt:lpstr>Resumen Anual POI  2024</vt:lpstr>
      <vt:lpstr>Informe POI I Sem2024</vt:lpstr>
      <vt:lpstr>Resumen I semestre</vt:lpstr>
      <vt:lpstr>PEI!Área_de_impresión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Planificador Institucional</dc:creator>
  <cp:lastModifiedBy>Cinthia  Fallas Rodríguez</cp:lastModifiedBy>
  <cp:lastPrinted>2025-01-13T20:03:54Z</cp:lastPrinted>
  <dcterms:created xsi:type="dcterms:W3CDTF">2023-08-09T21:27:23Z</dcterms:created>
  <dcterms:modified xsi:type="dcterms:W3CDTF">2025-01-29T17:24:38Z</dcterms:modified>
</cp:coreProperties>
</file>