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srv-dominio\datos\Planificacion Institucional\2024\POI 2025\MATRICES\"/>
    </mc:Choice>
  </mc:AlternateContent>
  <xr:revisionPtr revIDLastSave="0" documentId="13_ncr:1_{3975FE56-D72F-4BDC-9354-A659D27D0C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OI2025" sheetId="10" r:id="rId1"/>
  </sheets>
  <externalReferences>
    <externalReference r:id="rId2"/>
  </externalReferences>
  <definedNames>
    <definedName name="a" localSheetId="0">#REF!</definedName>
    <definedName name="a">#REF!</definedName>
    <definedName name="aasa" localSheetId="0">#REF!</definedName>
    <definedName name="aasa">#REF!</definedName>
    <definedName name="as" localSheetId="0">#REF!</definedName>
    <definedName name="as">#REF!</definedName>
    <definedName name="categoriasriesgo" localSheetId="0">#REF!</definedName>
    <definedName name="categoriasriesgo">#REF!</definedName>
    <definedName name="CostInd" localSheetId="0">#REF!</definedName>
    <definedName name="CostInd">#REF!</definedName>
    <definedName name="l" localSheetId="0">#REF!</definedName>
    <definedName name="l">#REF!</definedName>
    <definedName name="SisyTec" localSheetId="0">#REF!</definedName>
    <definedName name="SisyTec">#REF!</definedName>
    <definedName name="Z_6B976371_18F9_49E6_B9E8_765241276240_.wvu.Cols" localSheetId="0" hidden="1">'POI2025'!$A:$B,'POI2025'!$AN:$AN,'POI2025'!$AP:$AP,'POI2025'!$AR:$AR,'POI2025'!$AU:$AU,'POI2025'!$AW:$AW,'POI2025'!$AY:$AY,'POI2025'!$BA:$BA,'POI2025'!$BC:$BC,'POI2025'!$CK:$CK</definedName>
    <definedName name="Z_6B976371_18F9_49E6_B9E8_765241276240_.wvu.Rows" localSheetId="0" hidden="1">'POI2025'!$1:$5</definedName>
    <definedName name="Z_9E877FE4_3B42_4394_9457_31B9F5C84FD0_.wvu.Cols" localSheetId="0" hidden="1">'POI2025'!$A:$B,'POI2025'!$CK:$CK</definedName>
    <definedName name="Z_9E877FE4_3B42_4394_9457_31B9F5C84FD0_.wvu.Rows" localSheetId="0" hidden="1">'POI2025'!$1:$5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103" i="10" l="1"/>
  <c r="BB103" i="10"/>
  <c r="AZ103" i="10"/>
  <c r="AX103" i="10"/>
  <c r="AV103" i="10"/>
  <c r="AS103" i="10"/>
  <c r="AT103" i="10"/>
  <c r="BF103" i="10"/>
  <c r="AQ103" i="10"/>
  <c r="BE103" i="10"/>
  <c r="AO103" i="10"/>
  <c r="BD103" i="10"/>
  <c r="AM103" i="10"/>
  <c r="BC103" i="10"/>
  <c r="BG103" i="10" s="1"/>
  <c r="AA104" i="10"/>
  <c r="R103" i="10"/>
  <c r="S103" i="10"/>
  <c r="BC99" i="10"/>
  <c r="BG99" i="10" s="1"/>
  <c r="BD99" i="10"/>
  <c r="BE99" i="10"/>
  <c r="BF99" i="10"/>
  <c r="BK99" i="10"/>
  <c r="BC100" i="10"/>
  <c r="BG100" i="10" s="1"/>
  <c r="BD100" i="10"/>
  <c r="BE100" i="10"/>
  <c r="BF100" i="10"/>
  <c r="BK100" i="10"/>
  <c r="AT217" i="10"/>
  <c r="AT216" i="10"/>
  <c r="AT218" i="10"/>
  <c r="AS205" i="10"/>
  <c r="AS204" i="10"/>
  <c r="AS203" i="10"/>
  <c r="AS202" i="10"/>
  <c r="AT204" i="10"/>
  <c r="AT203" i="10"/>
  <c r="AT202" i="10"/>
  <c r="AT205" i="10"/>
  <c r="AT177" i="10"/>
  <c r="AT176" i="10"/>
  <c r="AT175" i="10"/>
  <c r="AT174" i="10"/>
  <c r="AT173" i="10"/>
  <c r="AT172" i="10"/>
  <c r="AT171" i="10"/>
  <c r="AT170" i="10"/>
  <c r="AT169" i="10"/>
  <c r="AT168" i="10"/>
  <c r="AT167" i="10"/>
  <c r="AT166" i="10"/>
  <c r="AT165" i="10"/>
  <c r="AT164" i="10"/>
  <c r="AT163" i="10"/>
  <c r="AT162" i="10"/>
  <c r="AT161" i="10"/>
  <c r="AT160" i="10"/>
  <c r="AT159" i="10"/>
  <c r="AT158" i="10"/>
  <c r="AT157" i="10"/>
  <c r="AT156" i="10"/>
  <c r="AT155" i="10"/>
  <c r="AT154" i="10"/>
  <c r="AT153" i="10"/>
  <c r="AT152" i="10"/>
  <c r="AT151" i="10"/>
  <c r="AT150" i="10"/>
  <c r="AT149" i="10"/>
  <c r="AT148" i="10"/>
  <c r="AT147" i="10"/>
  <c r="AT146" i="10"/>
  <c r="AT145" i="10"/>
  <c r="AT144" i="10"/>
  <c r="AT143" i="10"/>
  <c r="AT142" i="10"/>
  <c r="AT178" i="10"/>
  <c r="AT131" i="10"/>
  <c r="AT121" i="10"/>
  <c r="AT126" i="10"/>
  <c r="AT125" i="10"/>
  <c r="AT124" i="10"/>
  <c r="AT123" i="10"/>
  <c r="AT122" i="10"/>
  <c r="AT127" i="10"/>
  <c r="AT117" i="10"/>
  <c r="AT112" i="10"/>
  <c r="AT111" i="10"/>
  <c r="AT110" i="10"/>
  <c r="AT109" i="10"/>
  <c r="AT108" i="10"/>
  <c r="AT113" i="10"/>
  <c r="AT101" i="10"/>
  <c r="AT100" i="10"/>
  <c r="AT99" i="10"/>
  <c r="AT98" i="10"/>
  <c r="AT97" i="10"/>
  <c r="AT96" i="10"/>
  <c r="AT95" i="10"/>
  <c r="AT102" i="10"/>
  <c r="AT89" i="10"/>
  <c r="AT90" i="10"/>
  <c r="AT88" i="10"/>
  <c r="AT87" i="10"/>
  <c r="AT86" i="10"/>
  <c r="AT85" i="10"/>
  <c r="AT84" i="10"/>
  <c r="AT83" i="10"/>
  <c r="AT82" i="10"/>
  <c r="AT91" i="10"/>
  <c r="AT78" i="10"/>
  <c r="AT73" i="10"/>
  <c r="AT72" i="10"/>
  <c r="AT74" i="10"/>
  <c r="AT63" i="10"/>
  <c r="AT67" i="10"/>
  <c r="AT66" i="10"/>
  <c r="AT65" i="10"/>
  <c r="AT64" i="10"/>
  <c r="AT68" i="10"/>
  <c r="AT59" i="10"/>
  <c r="AT58" i="10"/>
  <c r="AT57" i="10"/>
  <c r="AT56" i="10"/>
  <c r="AT55" i="10"/>
  <c r="AT51" i="10"/>
  <c r="AT50" i="10"/>
  <c r="AT49" i="10"/>
  <c r="AT48" i="10"/>
  <c r="AT43" i="10"/>
  <c r="AT44" i="10"/>
  <c r="AT37" i="10"/>
  <c r="AT38" i="10"/>
  <c r="AT39" i="10"/>
  <c r="AS23" i="10"/>
  <c r="AQ23" i="10"/>
  <c r="AO24" i="10"/>
  <c r="AO25" i="10"/>
  <c r="AO26" i="10"/>
  <c r="AO27" i="10"/>
  <c r="AO28" i="10"/>
  <c r="AO29" i="10"/>
  <c r="AO30" i="10"/>
  <c r="AO31" i="10"/>
  <c r="AO32" i="10"/>
  <c r="AO23" i="10"/>
  <c r="AM32" i="10"/>
  <c r="AM31" i="10"/>
  <c r="AM30" i="10"/>
  <c r="AM27" i="10"/>
  <c r="AM26" i="10"/>
  <c r="AM25" i="10"/>
  <c r="AM24" i="10"/>
  <c r="AM23" i="10"/>
  <c r="L33" i="10"/>
  <c r="AS24" i="10"/>
  <c r="AS25" i="10"/>
  <c r="AS26" i="10"/>
  <c r="AS27" i="10"/>
  <c r="AS28" i="10"/>
  <c r="AS29" i="10"/>
  <c r="AS30" i="10"/>
  <c r="AS31" i="10"/>
  <c r="AS32" i="10"/>
  <c r="AQ24" i="10"/>
  <c r="AQ25" i="10"/>
  <c r="AQ26" i="10"/>
  <c r="AQ27" i="10"/>
  <c r="AQ28" i="10"/>
  <c r="AQ29" i="10"/>
  <c r="AQ30" i="10"/>
  <c r="AQ31" i="10"/>
  <c r="AQ32" i="10"/>
  <c r="AM28" i="10"/>
  <c r="AM29" i="10"/>
  <c r="AT23" i="10"/>
  <c r="AT32" i="10"/>
  <c r="AT31" i="10"/>
  <c r="AT30" i="10"/>
  <c r="AT29" i="10"/>
  <c r="AT28" i="10"/>
  <c r="AT27" i="10"/>
  <c r="AT26" i="10"/>
  <c r="AT25" i="10"/>
  <c r="AT24" i="10"/>
  <c r="AT16" i="10"/>
  <c r="AT17" i="10"/>
  <c r="AT18" i="10"/>
  <c r="AT19" i="10"/>
  <c r="AT15" i="10"/>
  <c r="BK131" i="10"/>
  <c r="BF131" i="10"/>
  <c r="BE131" i="10"/>
  <c r="BD131" i="10"/>
  <c r="BC131" i="10"/>
  <c r="BK127" i="10"/>
  <c r="BF127" i="10"/>
  <c r="BE127" i="10"/>
  <c r="BD127" i="10"/>
  <c r="BC127" i="10"/>
  <c r="BK126" i="10"/>
  <c r="BF126" i="10"/>
  <c r="BE126" i="10"/>
  <c r="BD126" i="10"/>
  <c r="BC126" i="10"/>
  <c r="BG126" i="10" s="1"/>
  <c r="BK125" i="10"/>
  <c r="BF125" i="10"/>
  <c r="BE125" i="10"/>
  <c r="BD125" i="10"/>
  <c r="BC125" i="10"/>
  <c r="BK124" i="10"/>
  <c r="BF124" i="10"/>
  <c r="BE124" i="10"/>
  <c r="BD124" i="10"/>
  <c r="BC124" i="10"/>
  <c r="BG124" i="10" s="1"/>
  <c r="BK123" i="10"/>
  <c r="BF123" i="10"/>
  <c r="BE123" i="10"/>
  <c r="BD123" i="10"/>
  <c r="BC123" i="10"/>
  <c r="BK122" i="10"/>
  <c r="BF122" i="10"/>
  <c r="BE122" i="10"/>
  <c r="BD122" i="10"/>
  <c r="BC122" i="10"/>
  <c r="BK121" i="10"/>
  <c r="BF121" i="10"/>
  <c r="BE121" i="10"/>
  <c r="BD121" i="10"/>
  <c r="BC121" i="10"/>
  <c r="BK117" i="10"/>
  <c r="BF117" i="10"/>
  <c r="BE117" i="10"/>
  <c r="BD117" i="10"/>
  <c r="BC117" i="10"/>
  <c r="AV127" i="10"/>
  <c r="AX127" i="10"/>
  <c r="AZ127" i="10"/>
  <c r="BB127" i="10"/>
  <c r="AV113" i="10"/>
  <c r="BC89" i="10"/>
  <c r="BG89" i="10" s="1"/>
  <c r="BD89" i="10"/>
  <c r="BE89" i="10"/>
  <c r="BF89" i="10"/>
  <c r="BK89" i="10"/>
  <c r="BC90" i="10"/>
  <c r="BG90" i="10" s="1"/>
  <c r="BD90" i="10"/>
  <c r="BE90" i="10"/>
  <c r="BF90" i="10"/>
  <c r="BK90" i="10"/>
  <c r="BC91" i="10"/>
  <c r="BG91" i="10" s="1"/>
  <c r="BD91" i="10"/>
  <c r="BE91" i="10"/>
  <c r="BF91" i="10"/>
  <c r="BK91" i="10"/>
  <c r="AS74" i="10"/>
  <c r="AS73" i="10"/>
  <c r="AS72" i="10"/>
  <c r="AQ74" i="10"/>
  <c r="AQ73" i="10"/>
  <c r="AQ72" i="10"/>
  <c r="AO72" i="10"/>
  <c r="AO74" i="10"/>
  <c r="AO73" i="10"/>
  <c r="AM74" i="10"/>
  <c r="AM73" i="10"/>
  <c r="AM72" i="10"/>
  <c r="BC67" i="10"/>
  <c r="BG67" i="10" s="1"/>
  <c r="BD67" i="10"/>
  <c r="BE67" i="10"/>
  <c r="BF67" i="10"/>
  <c r="BK67" i="10"/>
  <c r="BC68" i="10"/>
  <c r="BG68" i="10" s="1"/>
  <c r="BD68" i="10"/>
  <c r="BE68" i="10"/>
  <c r="BF68" i="10"/>
  <c r="BK68" i="10"/>
  <c r="AS59" i="10"/>
  <c r="AS58" i="10"/>
  <c r="AS57" i="10"/>
  <c r="AS56" i="10"/>
  <c r="AS55" i="10"/>
  <c r="AQ59" i="10"/>
  <c r="AQ58" i="10"/>
  <c r="AQ57" i="10"/>
  <c r="AQ56" i="10"/>
  <c r="AQ55" i="10"/>
  <c r="AO59" i="10"/>
  <c r="AO58" i="10"/>
  <c r="AO57" i="10"/>
  <c r="AO56" i="10"/>
  <c r="AO55" i="10"/>
  <c r="AM59" i="10"/>
  <c r="AM58" i="10"/>
  <c r="AM57" i="10"/>
  <c r="AM56" i="10"/>
  <c r="AM55" i="10"/>
  <c r="L219" i="10"/>
  <c r="L206" i="10"/>
  <c r="L179" i="10"/>
  <c r="L128" i="10"/>
  <c r="L114" i="10"/>
  <c r="L104" i="10"/>
  <c r="L92" i="10"/>
  <c r="L75" i="10"/>
  <c r="L69" i="10"/>
  <c r="L60" i="10"/>
  <c r="L52" i="10"/>
  <c r="L45" i="10"/>
  <c r="L40" i="10"/>
  <c r="AC20" i="10"/>
  <c r="AB20" i="10"/>
  <c r="AC33" i="10"/>
  <c r="AB33" i="10"/>
  <c r="AC40" i="10"/>
  <c r="AB40" i="10"/>
  <c r="AC45" i="10"/>
  <c r="AB45" i="10"/>
  <c r="AC52" i="10"/>
  <c r="AB52" i="10"/>
  <c r="AC60" i="10"/>
  <c r="AB60" i="10"/>
  <c r="AC69" i="10"/>
  <c r="AB69" i="10"/>
  <c r="AC75" i="10"/>
  <c r="AB75" i="10"/>
  <c r="AC79" i="10"/>
  <c r="AB79" i="10"/>
  <c r="AC92" i="10"/>
  <c r="AB92" i="10"/>
  <c r="AC104" i="10"/>
  <c r="AB104" i="10"/>
  <c r="AV112" i="10"/>
  <c r="AX112" i="10"/>
  <c r="AZ112" i="10"/>
  <c r="BB112" i="10"/>
  <c r="BC112" i="10"/>
  <c r="BG112" i="10" s="1"/>
  <c r="BD112" i="10"/>
  <c r="BE112" i="10"/>
  <c r="BF112" i="10"/>
  <c r="BK112" i="10"/>
  <c r="AX113" i="10"/>
  <c r="AZ113" i="10"/>
  <c r="BB113" i="10"/>
  <c r="BC113" i="10"/>
  <c r="BG113" i="10" s="1"/>
  <c r="BD113" i="10"/>
  <c r="BE113" i="10"/>
  <c r="BF113" i="10"/>
  <c r="BK113" i="10"/>
  <c r="AB114" i="10"/>
  <c r="AC118" i="10"/>
  <c r="AB118" i="10"/>
  <c r="AC128" i="10"/>
  <c r="AB128" i="10"/>
  <c r="AC132" i="10"/>
  <c r="AB132" i="10"/>
  <c r="AA206" i="10"/>
  <c r="AB179" i="10"/>
  <c r="AC179" i="10"/>
  <c r="AC206" i="10"/>
  <c r="AB206" i="10"/>
  <c r="AB219" i="10"/>
  <c r="AC219" i="10"/>
  <c r="AC114" i="10"/>
  <c r="AA92" i="10"/>
  <c r="Z218" i="10"/>
  <c r="Z217" i="10"/>
  <c r="Z216" i="10"/>
  <c r="Z205" i="10"/>
  <c r="Z204" i="10"/>
  <c r="Z203" i="10"/>
  <c r="Z202" i="10"/>
  <c r="AA179" i="10"/>
  <c r="Z178" i="10"/>
  <c r="Z177" i="10"/>
  <c r="Z176" i="10"/>
  <c r="Z175" i="10"/>
  <c r="Z174" i="10"/>
  <c r="Z173" i="10"/>
  <c r="Z172" i="10"/>
  <c r="Z171" i="10"/>
  <c r="Z170" i="10"/>
  <c r="Z169" i="10"/>
  <c r="Z168" i="10"/>
  <c r="Z167" i="10"/>
  <c r="Z166" i="10"/>
  <c r="Z165" i="10"/>
  <c r="Z164" i="10"/>
  <c r="Z163" i="10"/>
  <c r="Z162" i="10"/>
  <c r="Z161" i="10"/>
  <c r="Z160" i="10"/>
  <c r="Z159" i="10"/>
  <c r="Z158" i="10"/>
  <c r="Z157" i="10"/>
  <c r="Z156" i="10"/>
  <c r="Z155" i="10"/>
  <c r="Z154" i="10"/>
  <c r="Z153" i="10"/>
  <c r="Z152" i="10"/>
  <c r="Z151" i="10"/>
  <c r="Z150" i="10"/>
  <c r="Z149" i="10"/>
  <c r="Z148" i="10"/>
  <c r="Z147" i="10"/>
  <c r="Z146" i="10"/>
  <c r="Z145" i="10"/>
  <c r="Z144" i="10"/>
  <c r="Z143" i="10"/>
  <c r="Z142" i="10"/>
  <c r="Z131" i="10"/>
  <c r="Z132" i="10" s="1"/>
  <c r="Z127" i="10"/>
  <c r="Z126" i="10"/>
  <c r="Z125" i="10"/>
  <c r="Z124" i="10"/>
  <c r="Z123" i="10"/>
  <c r="Z122" i="10"/>
  <c r="Z121" i="10"/>
  <c r="Z117" i="10"/>
  <c r="Z118" i="10" s="1"/>
  <c r="Z113" i="10"/>
  <c r="Z112" i="10"/>
  <c r="Z111" i="10"/>
  <c r="Z110" i="10"/>
  <c r="Z109" i="10"/>
  <c r="Z108" i="10"/>
  <c r="Z102" i="10"/>
  <c r="Z101" i="10"/>
  <c r="Z100" i="10"/>
  <c r="Z99" i="10"/>
  <c r="Z98" i="10"/>
  <c r="Z97" i="10"/>
  <c r="Z96" i="10"/>
  <c r="Z95" i="10"/>
  <c r="Z91" i="10"/>
  <c r="Z90" i="10"/>
  <c r="Z89" i="10"/>
  <c r="Z88" i="10"/>
  <c r="Z87" i="10"/>
  <c r="Z86" i="10"/>
  <c r="Z85" i="10"/>
  <c r="Z84" i="10"/>
  <c r="Z83" i="10"/>
  <c r="Z82" i="10"/>
  <c r="Z78" i="10"/>
  <c r="Z79" i="10" s="1"/>
  <c r="Z74" i="10"/>
  <c r="Z73" i="10"/>
  <c r="Z72" i="10"/>
  <c r="Z68" i="10"/>
  <c r="Z67" i="10"/>
  <c r="Z66" i="10"/>
  <c r="Z65" i="10"/>
  <c r="Z64" i="10"/>
  <c r="Z63" i="10"/>
  <c r="Z59" i="10"/>
  <c r="Z58" i="10"/>
  <c r="Z57" i="10"/>
  <c r="Z56" i="10"/>
  <c r="Z55" i="10"/>
  <c r="Z51" i="10"/>
  <c r="Z50" i="10"/>
  <c r="Z49" i="10"/>
  <c r="Z48" i="10"/>
  <c r="Z44" i="10"/>
  <c r="Z43" i="10"/>
  <c r="Z39" i="10"/>
  <c r="Z38" i="10"/>
  <c r="Z37" i="10"/>
  <c r="Z24" i="10"/>
  <c r="Z25" i="10"/>
  <c r="Z26" i="10"/>
  <c r="Z27" i="10"/>
  <c r="Z28" i="10"/>
  <c r="Z29" i="10"/>
  <c r="Z30" i="10"/>
  <c r="Z23" i="10"/>
  <c r="Z16" i="10"/>
  <c r="Z17" i="10"/>
  <c r="Z18" i="10"/>
  <c r="Z19" i="10"/>
  <c r="Z15" i="10"/>
  <c r="BJ103" i="10" l="1"/>
  <c r="BH103" i="10"/>
  <c r="U103" i="10"/>
  <c r="BI103" i="10"/>
  <c r="BH125" i="10"/>
  <c r="BH100" i="10"/>
  <c r="Z75" i="10"/>
  <c r="BH67" i="10"/>
  <c r="AM60" i="10"/>
  <c r="AS60" i="10"/>
  <c r="AM33" i="10"/>
  <c r="BH127" i="10"/>
  <c r="BI99" i="10"/>
  <c r="BH123" i="10"/>
  <c r="BH99" i="10"/>
  <c r="AM75" i="10"/>
  <c r="Z69" i="10"/>
  <c r="BI91" i="10"/>
  <c r="BJ117" i="10"/>
  <c r="BG127" i="10"/>
  <c r="AS75" i="10"/>
  <c r="Z206" i="10"/>
  <c r="AO75" i="10"/>
  <c r="BH89" i="10"/>
  <c r="BH112" i="10"/>
  <c r="BI131" i="10"/>
  <c r="Z128" i="10"/>
  <c r="BH91" i="10"/>
  <c r="BJ122" i="10"/>
  <c r="BI123" i="10"/>
  <c r="AO33" i="10"/>
  <c r="Z92" i="10"/>
  <c r="AQ75" i="10"/>
  <c r="Z20" i="10"/>
  <c r="BJ100" i="10"/>
  <c r="BI100" i="10"/>
  <c r="BJ99" i="10"/>
  <c r="AS206" i="10"/>
  <c r="AS33" i="10"/>
  <c r="AQ33" i="10"/>
  <c r="BJ121" i="10"/>
  <c r="BJ123" i="10"/>
  <c r="BJ124" i="10"/>
  <c r="BI125" i="10"/>
  <c r="BH126" i="10"/>
  <c r="BJ125" i="10"/>
  <c r="BI126" i="10"/>
  <c r="Z114" i="10"/>
  <c r="BI89" i="10"/>
  <c r="BJ131" i="10"/>
  <c r="BJ91" i="10"/>
  <c r="BI122" i="10"/>
  <c r="BJ127" i="10"/>
  <c r="BI112" i="10"/>
  <c r="BH90" i="10"/>
  <c r="BH124" i="10"/>
  <c r="BG125" i="10"/>
  <c r="BJ126" i="10"/>
  <c r="BI124" i="10"/>
  <c r="BG131" i="10"/>
  <c r="BH131" i="10"/>
  <c r="BG121" i="10"/>
  <c r="BI127" i="10"/>
  <c r="BH121" i="10"/>
  <c r="BG122" i="10"/>
  <c r="BI121" i="10"/>
  <c r="BH122" i="10"/>
  <c r="BG123" i="10"/>
  <c r="BG117" i="10"/>
  <c r="BH117" i="10"/>
  <c r="BI117" i="10"/>
  <c r="BJ90" i="10"/>
  <c r="BI90" i="10"/>
  <c r="BJ89" i="10"/>
  <c r="BJ68" i="10"/>
  <c r="BI68" i="10"/>
  <c r="BJ67" i="10"/>
  <c r="BH68" i="10"/>
  <c r="BI67" i="10"/>
  <c r="BJ113" i="10"/>
  <c r="BI113" i="10"/>
  <c r="BH113" i="10"/>
  <c r="BJ112" i="10"/>
  <c r="AA222" i="10"/>
  <c r="AT33" i="10" l="1"/>
  <c r="AT75" i="10"/>
  <c r="AA128" i="10"/>
  <c r="BB122" i="10" l="1"/>
  <c r="AZ122" i="10"/>
  <c r="AX122" i="10"/>
  <c r="AV122" i="10"/>
  <c r="AS122" i="10"/>
  <c r="AQ122" i="10"/>
  <c r="AO122" i="10"/>
  <c r="AM122" i="10"/>
  <c r="S122" i="10"/>
  <c r="R122" i="10"/>
  <c r="U122" i="10" l="1"/>
  <c r="AA114" i="10"/>
  <c r="AA132" i="10" l="1"/>
  <c r="AA118" i="10"/>
  <c r="AA133" i="10" l="1"/>
  <c r="AA219" i="10"/>
  <c r="AB80" i="10"/>
  <c r="AB76" i="10"/>
  <c r="Z76" i="10"/>
  <c r="AB61" i="10"/>
  <c r="AA52" i="10"/>
  <c r="BK32" i="10"/>
  <c r="BF32" i="10"/>
  <c r="BE32" i="10"/>
  <c r="BD32" i="10"/>
  <c r="BC32" i="10"/>
  <c r="BB32" i="10"/>
  <c r="AZ32" i="10"/>
  <c r="AX32" i="10"/>
  <c r="AV32" i="10"/>
  <c r="S32" i="10"/>
  <c r="R32" i="10"/>
  <c r="BC31" i="10"/>
  <c r="BG31" i="10" s="1"/>
  <c r="BB31" i="10"/>
  <c r="AZ31" i="10"/>
  <c r="AX31" i="10"/>
  <c r="AV31" i="10"/>
  <c r="AA31" i="10"/>
  <c r="Z31" i="10" s="1"/>
  <c r="S31" i="10"/>
  <c r="R31" i="10"/>
  <c r="BK59" i="10"/>
  <c r="BF59" i="10"/>
  <c r="BE59" i="10"/>
  <c r="BD59" i="10"/>
  <c r="BC59" i="10"/>
  <c r="BB59" i="10"/>
  <c r="AZ59" i="10"/>
  <c r="AX59" i="10"/>
  <c r="AV59" i="10"/>
  <c r="S59" i="10"/>
  <c r="R59" i="10"/>
  <c r="BK58" i="10"/>
  <c r="BF58" i="10"/>
  <c r="BE58" i="10"/>
  <c r="BD58" i="10"/>
  <c r="BC58" i="10"/>
  <c r="BB58" i="10"/>
  <c r="AZ58" i="10"/>
  <c r="AX58" i="10"/>
  <c r="AV58" i="10"/>
  <c r="S58" i="10"/>
  <c r="R58" i="10"/>
  <c r="BK57" i="10"/>
  <c r="BF57" i="10"/>
  <c r="BE57" i="10"/>
  <c r="BD57" i="10"/>
  <c r="BC57" i="10"/>
  <c r="BG57" i="10" s="1"/>
  <c r="BB57" i="10"/>
  <c r="AZ57" i="10"/>
  <c r="AX57" i="10"/>
  <c r="AV57" i="10"/>
  <c r="S57" i="10"/>
  <c r="R57" i="10"/>
  <c r="BK56" i="10"/>
  <c r="BF56" i="10"/>
  <c r="BE56" i="10"/>
  <c r="BD56" i="10"/>
  <c r="BC56" i="10"/>
  <c r="BG56" i="10" s="1"/>
  <c r="BB56" i="10"/>
  <c r="AZ56" i="10"/>
  <c r="AX56" i="10"/>
  <c r="AV56" i="10"/>
  <c r="S56" i="10"/>
  <c r="R56" i="10"/>
  <c r="BK55" i="10"/>
  <c r="BF55" i="10"/>
  <c r="BE55" i="10"/>
  <c r="BD55" i="10"/>
  <c r="BC55" i="10"/>
  <c r="BG55" i="10" s="1"/>
  <c r="BB55" i="10"/>
  <c r="AZ55" i="10"/>
  <c r="AX55" i="10"/>
  <c r="AV55" i="10"/>
  <c r="S55" i="10"/>
  <c r="R55" i="10"/>
  <c r="L79" i="10"/>
  <c r="BK78" i="10"/>
  <c r="BF78" i="10"/>
  <c r="BE78" i="10"/>
  <c r="BD78" i="10"/>
  <c r="BC78" i="10"/>
  <c r="BG78" i="10" s="1"/>
  <c r="BB78" i="10"/>
  <c r="AZ78" i="10"/>
  <c r="AX78" i="10"/>
  <c r="AX79" i="10" s="1"/>
  <c r="AV78" i="10"/>
  <c r="AS78" i="10"/>
  <c r="AA79" i="10"/>
  <c r="S78" i="10"/>
  <c r="R78" i="10"/>
  <c r="BK74" i="10"/>
  <c r="BF74" i="10"/>
  <c r="BE74" i="10"/>
  <c r="BD74" i="10"/>
  <c r="BC74" i="10"/>
  <c r="BB74" i="10"/>
  <c r="AZ74" i="10"/>
  <c r="AX74" i="10"/>
  <c r="AV74" i="10"/>
  <c r="S74" i="10"/>
  <c r="R74" i="10"/>
  <c r="BK73" i="10"/>
  <c r="BF73" i="10"/>
  <c r="BE73" i="10"/>
  <c r="BD73" i="10"/>
  <c r="BC73" i="10"/>
  <c r="BG73" i="10" s="1"/>
  <c r="BB73" i="10"/>
  <c r="AZ73" i="10"/>
  <c r="AX73" i="10"/>
  <c r="AV73" i="10"/>
  <c r="S73" i="10"/>
  <c r="R73" i="10"/>
  <c r="BK72" i="10"/>
  <c r="BF72" i="10"/>
  <c r="BE72" i="10"/>
  <c r="BD72" i="10"/>
  <c r="BC72" i="10"/>
  <c r="BB72" i="10"/>
  <c r="AZ72" i="10"/>
  <c r="AX72" i="10"/>
  <c r="AV72" i="10"/>
  <c r="S72" i="10"/>
  <c r="R72" i="10"/>
  <c r="BK102" i="10"/>
  <c r="BF102" i="10"/>
  <c r="BE102" i="10"/>
  <c r="BD102" i="10"/>
  <c r="BC102" i="10"/>
  <c r="BG102" i="10" s="1"/>
  <c r="BB102" i="10"/>
  <c r="AZ102" i="10"/>
  <c r="AX102" i="10"/>
  <c r="AV102" i="10"/>
  <c r="AS102" i="10"/>
  <c r="AQ102" i="10"/>
  <c r="AO102" i="10"/>
  <c r="AM102" i="10"/>
  <c r="S102" i="10"/>
  <c r="R102" i="10"/>
  <c r="BK101" i="10"/>
  <c r="BF101" i="10"/>
  <c r="BE101" i="10"/>
  <c r="BD101" i="10"/>
  <c r="BC101" i="10"/>
  <c r="BG101" i="10" s="1"/>
  <c r="BB101" i="10"/>
  <c r="AZ101" i="10"/>
  <c r="AX101" i="10"/>
  <c r="AV101" i="10"/>
  <c r="AS101" i="10"/>
  <c r="AQ101" i="10"/>
  <c r="AO101" i="10"/>
  <c r="AM101" i="10"/>
  <c r="S101" i="10"/>
  <c r="R101" i="10"/>
  <c r="BB100" i="10"/>
  <c r="AZ100" i="10"/>
  <c r="AX100" i="10"/>
  <c r="AV100" i="10"/>
  <c r="AS100" i="10"/>
  <c r="AQ100" i="10"/>
  <c r="AO100" i="10"/>
  <c r="AM100" i="10"/>
  <c r="S100" i="10"/>
  <c r="R100" i="10"/>
  <c r="BB99" i="10"/>
  <c r="AZ99" i="10"/>
  <c r="AX99" i="10"/>
  <c r="AV99" i="10"/>
  <c r="AS99" i="10"/>
  <c r="AQ99" i="10"/>
  <c r="AO99" i="10"/>
  <c r="AM99" i="10"/>
  <c r="S99" i="10"/>
  <c r="R99" i="10"/>
  <c r="BK98" i="10"/>
  <c r="BF98" i="10"/>
  <c r="BE98" i="10"/>
  <c r="BD98" i="10"/>
  <c r="BC98" i="10"/>
  <c r="BG98" i="10" s="1"/>
  <c r="BB98" i="10"/>
  <c r="AZ98" i="10"/>
  <c r="AX98" i="10"/>
  <c r="AV98" i="10"/>
  <c r="AS98" i="10"/>
  <c r="AQ98" i="10"/>
  <c r="AO98" i="10"/>
  <c r="AM98" i="10"/>
  <c r="S98" i="10"/>
  <c r="R98" i="10"/>
  <c r="BK97" i="10"/>
  <c r="BF97" i="10"/>
  <c r="BE97" i="10"/>
  <c r="BD97" i="10"/>
  <c r="BC97" i="10"/>
  <c r="BB97" i="10"/>
  <c r="AZ97" i="10"/>
  <c r="AX97" i="10"/>
  <c r="AV97" i="10"/>
  <c r="AS97" i="10"/>
  <c r="AQ97" i="10"/>
  <c r="AO97" i="10"/>
  <c r="AM97" i="10"/>
  <c r="S97" i="10"/>
  <c r="R97" i="10"/>
  <c r="BK96" i="10"/>
  <c r="BF96" i="10"/>
  <c r="BE96" i="10"/>
  <c r="BD96" i="10"/>
  <c r="BC96" i="10"/>
  <c r="BG96" i="10" s="1"/>
  <c r="BB96" i="10"/>
  <c r="AZ96" i="10"/>
  <c r="AX96" i="10"/>
  <c r="AV96" i="10"/>
  <c r="AS96" i="10"/>
  <c r="AQ96" i="10"/>
  <c r="AO96" i="10"/>
  <c r="AM96" i="10"/>
  <c r="S96" i="10"/>
  <c r="R96" i="10"/>
  <c r="BK95" i="10"/>
  <c r="BF95" i="10"/>
  <c r="BE95" i="10"/>
  <c r="BD95" i="10"/>
  <c r="BC95" i="10"/>
  <c r="BB95" i="10"/>
  <c r="AZ95" i="10"/>
  <c r="AX95" i="10"/>
  <c r="AV95" i="10"/>
  <c r="AS95" i="10"/>
  <c r="AQ95" i="10"/>
  <c r="AO95" i="10"/>
  <c r="AM95" i="10"/>
  <c r="S95" i="10"/>
  <c r="R95" i="10"/>
  <c r="BB91" i="10"/>
  <c r="AZ91" i="10"/>
  <c r="AX91" i="10"/>
  <c r="AV91" i="10"/>
  <c r="AS91" i="10"/>
  <c r="AQ91" i="10"/>
  <c r="AO91" i="10"/>
  <c r="AM91" i="10"/>
  <c r="S91" i="10"/>
  <c r="R91" i="10"/>
  <c r="BB90" i="10"/>
  <c r="AZ90" i="10"/>
  <c r="AX90" i="10"/>
  <c r="AV90" i="10"/>
  <c r="AS90" i="10"/>
  <c r="AQ90" i="10"/>
  <c r="AO90" i="10"/>
  <c r="AM90" i="10"/>
  <c r="S90" i="10"/>
  <c r="R90" i="10"/>
  <c r="BB89" i="10"/>
  <c r="AZ89" i="10"/>
  <c r="AX89" i="10"/>
  <c r="AV89" i="10"/>
  <c r="AS89" i="10"/>
  <c r="AQ89" i="10"/>
  <c r="AO89" i="10"/>
  <c r="AM89" i="10"/>
  <c r="S89" i="10"/>
  <c r="R89" i="10"/>
  <c r="BK88" i="10"/>
  <c r="BF88" i="10"/>
  <c r="BE88" i="10"/>
  <c r="BD88" i="10"/>
  <c r="BC88" i="10"/>
  <c r="BB88" i="10"/>
  <c r="AZ88" i="10"/>
  <c r="AX88" i="10"/>
  <c r="AV88" i="10"/>
  <c r="AS88" i="10"/>
  <c r="AQ88" i="10"/>
  <c r="AO88" i="10"/>
  <c r="AM88" i="10"/>
  <c r="S88" i="10"/>
  <c r="R88" i="10"/>
  <c r="BK87" i="10"/>
  <c r="BF87" i="10"/>
  <c r="BE87" i="10"/>
  <c r="BD87" i="10"/>
  <c r="BC87" i="10"/>
  <c r="BB87" i="10"/>
  <c r="AZ87" i="10"/>
  <c r="AX87" i="10"/>
  <c r="AV87" i="10"/>
  <c r="AS87" i="10"/>
  <c r="AQ87" i="10"/>
  <c r="AO87" i="10"/>
  <c r="AM87" i="10"/>
  <c r="S87" i="10"/>
  <c r="R87" i="10"/>
  <c r="BK86" i="10"/>
  <c r="BF86" i="10"/>
  <c r="BE86" i="10"/>
  <c r="BD86" i="10"/>
  <c r="BC86" i="10"/>
  <c r="BB86" i="10"/>
  <c r="AZ86" i="10"/>
  <c r="AX86" i="10"/>
  <c r="AV86" i="10"/>
  <c r="AS86" i="10"/>
  <c r="AQ86" i="10"/>
  <c r="AO86" i="10"/>
  <c r="AM86" i="10"/>
  <c r="S86" i="10"/>
  <c r="R86" i="10"/>
  <c r="BK85" i="10"/>
  <c r="BF85" i="10"/>
  <c r="BE85" i="10"/>
  <c r="BD85" i="10"/>
  <c r="BC85" i="10"/>
  <c r="BB85" i="10"/>
  <c r="AZ85" i="10"/>
  <c r="AX85" i="10"/>
  <c r="AV85" i="10"/>
  <c r="AS85" i="10"/>
  <c r="AQ85" i="10"/>
  <c r="AO85" i="10"/>
  <c r="AM85" i="10"/>
  <c r="S85" i="10"/>
  <c r="R85" i="10"/>
  <c r="BK84" i="10"/>
  <c r="BF84" i="10"/>
  <c r="BE84" i="10"/>
  <c r="BD84" i="10"/>
  <c r="BC84" i="10"/>
  <c r="BB84" i="10"/>
  <c r="AZ84" i="10"/>
  <c r="AX84" i="10"/>
  <c r="AV84" i="10"/>
  <c r="AS84" i="10"/>
  <c r="AQ84" i="10"/>
  <c r="AO84" i="10"/>
  <c r="AM84" i="10"/>
  <c r="S84" i="10"/>
  <c r="R84" i="10"/>
  <c r="BK83" i="10"/>
  <c r="BF83" i="10"/>
  <c r="BE83" i="10"/>
  <c r="BD83" i="10"/>
  <c r="BC83" i="10"/>
  <c r="BG83" i="10" s="1"/>
  <c r="BB83" i="10"/>
  <c r="AZ83" i="10"/>
  <c r="AX83" i="10"/>
  <c r="AV83" i="10"/>
  <c r="AS83" i="10"/>
  <c r="AQ83" i="10"/>
  <c r="AO83" i="10"/>
  <c r="AM83" i="10"/>
  <c r="S83" i="10"/>
  <c r="R83" i="10"/>
  <c r="BK82" i="10"/>
  <c r="BF82" i="10"/>
  <c r="BE82" i="10"/>
  <c r="BD82" i="10"/>
  <c r="BC82" i="10"/>
  <c r="BB82" i="10"/>
  <c r="AZ82" i="10"/>
  <c r="AX82" i="10"/>
  <c r="AV82" i="10"/>
  <c r="AS82" i="10"/>
  <c r="AQ82" i="10"/>
  <c r="AO82" i="10"/>
  <c r="AM82" i="10"/>
  <c r="S82" i="10"/>
  <c r="R82" i="10"/>
  <c r="BB68" i="10"/>
  <c r="AZ68" i="10"/>
  <c r="AX68" i="10"/>
  <c r="AV68" i="10"/>
  <c r="AS68" i="10"/>
  <c r="AQ68" i="10"/>
  <c r="AO68" i="10"/>
  <c r="AM68" i="10"/>
  <c r="S68" i="10"/>
  <c r="R68" i="10"/>
  <c r="BB67" i="10"/>
  <c r="AZ67" i="10"/>
  <c r="AX67" i="10"/>
  <c r="AV67" i="10"/>
  <c r="AS67" i="10"/>
  <c r="AQ67" i="10"/>
  <c r="AO67" i="10"/>
  <c r="AM67" i="10"/>
  <c r="S67" i="10"/>
  <c r="R67" i="10"/>
  <c r="BK66" i="10"/>
  <c r="BF66" i="10"/>
  <c r="BE66" i="10"/>
  <c r="BD66" i="10"/>
  <c r="BC66" i="10"/>
  <c r="BB66" i="10"/>
  <c r="AZ66" i="10"/>
  <c r="AX66" i="10"/>
  <c r="AV66" i="10"/>
  <c r="AS66" i="10"/>
  <c r="AQ66" i="10"/>
  <c r="AO66" i="10"/>
  <c r="AM66" i="10"/>
  <c r="S66" i="10"/>
  <c r="R66" i="10"/>
  <c r="BK65" i="10"/>
  <c r="BF65" i="10"/>
  <c r="BE65" i="10"/>
  <c r="BD65" i="10"/>
  <c r="BC65" i="10"/>
  <c r="BB65" i="10"/>
  <c r="AZ65" i="10"/>
  <c r="AX65" i="10"/>
  <c r="AV65" i="10"/>
  <c r="AS65" i="10"/>
  <c r="AQ65" i="10"/>
  <c r="AO65" i="10"/>
  <c r="AM65" i="10"/>
  <c r="S65" i="10"/>
  <c r="R65" i="10"/>
  <c r="BK64" i="10"/>
  <c r="BF64" i="10"/>
  <c r="BE64" i="10"/>
  <c r="BD64" i="10"/>
  <c r="BC64" i="10"/>
  <c r="BB64" i="10"/>
  <c r="AZ64" i="10"/>
  <c r="AX64" i="10"/>
  <c r="AV64" i="10"/>
  <c r="AS64" i="10"/>
  <c r="AQ64" i="10"/>
  <c r="AO64" i="10"/>
  <c r="AM64" i="10"/>
  <c r="S64" i="10"/>
  <c r="R64" i="10"/>
  <c r="BK63" i="10"/>
  <c r="BF63" i="10"/>
  <c r="BE63" i="10"/>
  <c r="BD63" i="10"/>
  <c r="BC63" i="10"/>
  <c r="BG63" i="10" s="1"/>
  <c r="BB63" i="10"/>
  <c r="AZ63" i="10"/>
  <c r="AX63" i="10"/>
  <c r="AV63" i="10"/>
  <c r="AS63" i="10"/>
  <c r="AQ63" i="10"/>
  <c r="AO63" i="10"/>
  <c r="AM63" i="10"/>
  <c r="S63" i="10"/>
  <c r="R63" i="10"/>
  <c r="AO69" i="10" l="1"/>
  <c r="AQ104" i="10"/>
  <c r="AV75" i="10"/>
  <c r="AX60" i="10"/>
  <c r="AO92" i="10"/>
  <c r="AZ104" i="10"/>
  <c r="AX75" i="10"/>
  <c r="BC75" i="10" s="1"/>
  <c r="AZ60" i="10"/>
  <c r="BB69" i="10"/>
  <c r="BB92" i="10"/>
  <c r="AM104" i="10"/>
  <c r="AZ75" i="10"/>
  <c r="AS79" i="10"/>
  <c r="BB60" i="10"/>
  <c r="AX69" i="10"/>
  <c r="AZ69" i="10"/>
  <c r="AZ92" i="10"/>
  <c r="AM69" i="10"/>
  <c r="AM92" i="10"/>
  <c r="AO104" i="10"/>
  <c r="BB75" i="10"/>
  <c r="AV79" i="10"/>
  <c r="AQ79" i="10"/>
  <c r="AO79" i="10"/>
  <c r="BC79" i="10" s="1"/>
  <c r="AM79" i="10"/>
  <c r="AQ69" i="10"/>
  <c r="AQ92" i="10"/>
  <c r="AS104" i="10"/>
  <c r="AZ79" i="10"/>
  <c r="AS69" i="10"/>
  <c r="AS92" i="10"/>
  <c r="AV104" i="10"/>
  <c r="BB79" i="10"/>
  <c r="AV69" i="10"/>
  <c r="AV92" i="10"/>
  <c r="AX104" i="10"/>
  <c r="BC104" i="10" s="1"/>
  <c r="AV60" i="10"/>
  <c r="AX92" i="10"/>
  <c r="BC92" i="10" s="1"/>
  <c r="BB104" i="10"/>
  <c r="AA220" i="10"/>
  <c r="BH74" i="10"/>
  <c r="BI87" i="10"/>
  <c r="AQ60" i="10"/>
  <c r="AO60" i="10"/>
  <c r="BH85" i="10"/>
  <c r="BI84" i="10"/>
  <c r="U84" i="10"/>
  <c r="BH59" i="10"/>
  <c r="U95" i="10"/>
  <c r="BI97" i="10"/>
  <c r="BH56" i="10"/>
  <c r="BI59" i="10"/>
  <c r="BJ101" i="10"/>
  <c r="BJ66" i="10"/>
  <c r="BI65" i="10"/>
  <c r="BG84" i="10"/>
  <c r="BG74" i="10"/>
  <c r="BJ58" i="10"/>
  <c r="BJ57" i="10"/>
  <c r="U67" i="10"/>
  <c r="BJ102" i="10"/>
  <c r="U90" i="10"/>
  <c r="BI85" i="10"/>
  <c r="BI74" i="10"/>
  <c r="BJ78" i="10"/>
  <c r="BH64" i="10"/>
  <c r="BH83" i="10"/>
  <c r="BI98" i="10"/>
  <c r="BH72" i="10"/>
  <c r="U82" i="10"/>
  <c r="BJ85" i="10"/>
  <c r="U96" i="10"/>
  <c r="U97" i="10"/>
  <c r="U55" i="10"/>
  <c r="U59" i="10"/>
  <c r="BI32" i="10"/>
  <c r="BH95" i="10"/>
  <c r="BH97" i="10"/>
  <c r="BH102" i="10"/>
  <c r="BI55" i="10"/>
  <c r="BI58" i="10"/>
  <c r="BJ32" i="10"/>
  <c r="BJ82" i="10"/>
  <c r="BH84" i="10"/>
  <c r="BJ88" i="10"/>
  <c r="BH63" i="10"/>
  <c r="BI64" i="10"/>
  <c r="BJ65" i="10"/>
  <c r="BJ95" i="10"/>
  <c r="BI72" i="10"/>
  <c r="BJ59" i="10"/>
  <c r="BJ86" i="10"/>
  <c r="BJ87" i="10"/>
  <c r="BJ96" i="10"/>
  <c r="U101" i="10"/>
  <c r="U102" i="10"/>
  <c r="BJ55" i="10"/>
  <c r="BI57" i="10"/>
  <c r="BG58" i="10"/>
  <c r="BG95" i="10"/>
  <c r="BH96" i="10"/>
  <c r="BJ98" i="10"/>
  <c r="BH101" i="10"/>
  <c r="BJ73" i="10"/>
  <c r="BH78" i="10"/>
  <c r="BJ56" i="10"/>
  <c r="U57" i="10"/>
  <c r="BH58" i="10"/>
  <c r="BG59" i="10"/>
  <c r="BG82" i="10"/>
  <c r="BJ74" i="10"/>
  <c r="BI56" i="10"/>
  <c r="U31" i="10"/>
  <c r="U32" i="10"/>
  <c r="AA32" i="10"/>
  <c r="Z32" i="10" s="1"/>
  <c r="Z33" i="10" s="1"/>
  <c r="U74" i="10"/>
  <c r="BG32" i="10"/>
  <c r="BH32" i="10"/>
  <c r="AA75" i="10"/>
  <c r="U85" i="10"/>
  <c r="U87" i="10"/>
  <c r="U100" i="10"/>
  <c r="U78" i="10"/>
  <c r="U63" i="10"/>
  <c r="U73" i="10"/>
  <c r="U89" i="10"/>
  <c r="U56" i="10"/>
  <c r="U91" i="10"/>
  <c r="U68" i="10"/>
  <c r="U83" i="10"/>
  <c r="U88" i="10"/>
  <c r="U58" i="10"/>
  <c r="U64" i="10"/>
  <c r="U65" i="10"/>
  <c r="U66" i="10"/>
  <c r="U86" i="10"/>
  <c r="U98" i="10"/>
  <c r="U99" i="10"/>
  <c r="U72" i="10"/>
  <c r="BI63" i="10"/>
  <c r="BJ64" i="10"/>
  <c r="BH82" i="10"/>
  <c r="BI83" i="10"/>
  <c r="BJ84" i="10"/>
  <c r="BI96" i="10"/>
  <c r="BJ97" i="10"/>
  <c r="BI102" i="10"/>
  <c r="BJ72" i="10"/>
  <c r="BI78" i="10"/>
  <c r="BJ63" i="10"/>
  <c r="BI82" i="10"/>
  <c r="BJ83" i="10"/>
  <c r="BG88" i="10"/>
  <c r="BI95" i="10"/>
  <c r="BI101" i="10"/>
  <c r="BG87" i="10"/>
  <c r="BH88" i="10"/>
  <c r="BH73" i="10"/>
  <c r="BG66" i="10"/>
  <c r="BG86" i="10"/>
  <c r="BH87" i="10"/>
  <c r="BI88" i="10"/>
  <c r="BI73" i="10"/>
  <c r="BG65" i="10"/>
  <c r="BH66" i="10"/>
  <c r="BG85" i="10"/>
  <c r="BH86" i="10"/>
  <c r="BG64" i="10"/>
  <c r="BH65" i="10"/>
  <c r="BI66" i="10"/>
  <c r="BI86" i="10"/>
  <c r="BG97" i="10"/>
  <c r="BH98" i="10"/>
  <c r="BG72" i="10"/>
  <c r="BH55" i="10"/>
  <c r="BH57" i="10"/>
  <c r="S38" i="10"/>
  <c r="S39" i="10"/>
  <c r="S44" i="10"/>
  <c r="AT60" i="10" l="1"/>
  <c r="AT104" i="10"/>
  <c r="BC60" i="10"/>
  <c r="AT92" i="10"/>
  <c r="AT79" i="10"/>
  <c r="BC69" i="10"/>
  <c r="AT69" i="10"/>
  <c r="BD104" i="10"/>
  <c r="BH104" i="10" s="1"/>
  <c r="BF60" i="10"/>
  <c r="BE69" i="10"/>
  <c r="BG104" i="10"/>
  <c r="BG60" i="10"/>
  <c r="BE79" i="10"/>
  <c r="BE60" i="10"/>
  <c r="AA33" i="10"/>
  <c r="BG79" i="10"/>
  <c r="BD79" i="10"/>
  <c r="BD75" i="10"/>
  <c r="BG69" i="10"/>
  <c r="BD69" i="10"/>
  <c r="BG75" i="10"/>
  <c r="BF104" i="10"/>
  <c r="BE104" i="10"/>
  <c r="BD92" i="10"/>
  <c r="BF69" i="10"/>
  <c r="BF92" i="10"/>
  <c r="BF75" i="10"/>
  <c r="BE75" i="10"/>
  <c r="BF79" i="10"/>
  <c r="BE92" i="10"/>
  <c r="BD60" i="10"/>
  <c r="BG92" i="10"/>
  <c r="BI104" i="10" l="1"/>
  <c r="BK79" i="10"/>
  <c r="BI79" i="10"/>
  <c r="BH79" i="10"/>
  <c r="BJ104" i="10"/>
  <c r="BK104" i="10"/>
  <c r="BJ79" i="10"/>
  <c r="BK92" i="10"/>
  <c r="BJ92" i="10"/>
  <c r="BI92" i="10"/>
  <c r="BH92" i="10"/>
  <c r="BI69" i="10"/>
  <c r="BK69" i="10"/>
  <c r="BJ69" i="10"/>
  <c r="BH69" i="10"/>
  <c r="BK60" i="10"/>
  <c r="BJ60" i="10"/>
  <c r="BI60" i="10"/>
  <c r="BH60" i="10"/>
  <c r="BK75" i="10"/>
  <c r="BJ75" i="10"/>
  <c r="BI75" i="10"/>
  <c r="BH75" i="10"/>
  <c r="AS218" i="10" l="1"/>
  <c r="AQ218" i="10"/>
  <c r="AO218" i="10"/>
  <c r="AM218" i="10"/>
  <c r="AQ203" i="10"/>
  <c r="AQ204" i="10"/>
  <c r="AQ205" i="10"/>
  <c r="AO203" i="10"/>
  <c r="BK204" i="10"/>
  <c r="BD204" i="10"/>
  <c r="BC204" i="10"/>
  <c r="BB204" i="10"/>
  <c r="AZ204" i="10"/>
  <c r="AX204" i="10"/>
  <c r="AV204" i="10"/>
  <c r="BF204" i="10"/>
  <c r="AO204" i="10"/>
  <c r="AM204" i="10"/>
  <c r="S204" i="10"/>
  <c r="R204" i="10"/>
  <c r="AA60" i="10" l="1"/>
  <c r="U204" i="10"/>
  <c r="BE204" i="10"/>
  <c r="BJ204" i="10" s="1"/>
  <c r="BG204" i="10"/>
  <c r="BH204" i="10"/>
  <c r="Z60" i="10" l="1"/>
  <c r="AA69" i="10"/>
  <c r="BI204" i="10"/>
  <c r="Z61" i="10" l="1"/>
  <c r="Z80" i="10"/>
  <c r="O148" i="10"/>
  <c r="O162" i="10"/>
  <c r="O175" i="10"/>
  <c r="Z104" i="10" l="1"/>
  <c r="BK178" i="10"/>
  <c r="BF178" i="10"/>
  <c r="BE178" i="10"/>
  <c r="BD178" i="10"/>
  <c r="BC178" i="10"/>
  <c r="BB178" i="10"/>
  <c r="AZ178" i="10"/>
  <c r="AX178" i="10"/>
  <c r="AV178" i="10"/>
  <c r="AS178" i="10"/>
  <c r="AQ178" i="10"/>
  <c r="AO178" i="10"/>
  <c r="AM178" i="10"/>
  <c r="S178" i="10"/>
  <c r="R178" i="10"/>
  <c r="BK177" i="10"/>
  <c r="BF177" i="10"/>
  <c r="BE177" i="10"/>
  <c r="BD177" i="10"/>
  <c r="BC177" i="10"/>
  <c r="BG177" i="10" s="1"/>
  <c r="BB177" i="10"/>
  <c r="AZ177" i="10"/>
  <c r="AX177" i="10"/>
  <c r="AV177" i="10"/>
  <c r="AS177" i="10"/>
  <c r="AQ177" i="10"/>
  <c r="AO177" i="10"/>
  <c r="AM177" i="10"/>
  <c r="S177" i="10"/>
  <c r="R177" i="10"/>
  <c r="BB176" i="10"/>
  <c r="AZ176" i="10"/>
  <c r="AX176" i="10"/>
  <c r="AV176" i="10"/>
  <c r="AS176" i="10"/>
  <c r="AQ176" i="10"/>
  <c r="AO176" i="10"/>
  <c r="AM176" i="10"/>
  <c r="S176" i="10"/>
  <c r="R176" i="10"/>
  <c r="BK175" i="10"/>
  <c r="BF175" i="10"/>
  <c r="BE175" i="10"/>
  <c r="BD175" i="10"/>
  <c r="BC175" i="10"/>
  <c r="BB175" i="10"/>
  <c r="AZ175" i="10"/>
  <c r="AX175" i="10"/>
  <c r="AV175" i="10"/>
  <c r="AS175" i="10"/>
  <c r="AQ175" i="10"/>
  <c r="AO175" i="10"/>
  <c r="AM175" i="10"/>
  <c r="S175" i="10"/>
  <c r="R175" i="10"/>
  <c r="BK174" i="10"/>
  <c r="BF174" i="10"/>
  <c r="BE174" i="10"/>
  <c r="BD174" i="10"/>
  <c r="BC174" i="10"/>
  <c r="BB174" i="10"/>
  <c r="AZ174" i="10"/>
  <c r="AX174" i="10"/>
  <c r="AV174" i="10"/>
  <c r="AS174" i="10"/>
  <c r="AQ174" i="10"/>
  <c r="AO174" i="10"/>
  <c r="AM174" i="10"/>
  <c r="S174" i="10"/>
  <c r="R174" i="10"/>
  <c r="BK173" i="10"/>
  <c r="BF173" i="10"/>
  <c r="BE173" i="10"/>
  <c r="BD173" i="10"/>
  <c r="BC173" i="10"/>
  <c r="BB173" i="10"/>
  <c r="AZ173" i="10"/>
  <c r="AX173" i="10"/>
  <c r="AV173" i="10"/>
  <c r="AS173" i="10"/>
  <c r="AQ173" i="10"/>
  <c r="AO173" i="10"/>
  <c r="AM173" i="10"/>
  <c r="S173" i="10"/>
  <c r="R173" i="10"/>
  <c r="BK172" i="10"/>
  <c r="BF172" i="10"/>
  <c r="BE172" i="10"/>
  <c r="BD172" i="10"/>
  <c r="BC172" i="10"/>
  <c r="BB172" i="10"/>
  <c r="AZ172" i="10"/>
  <c r="AX172" i="10"/>
  <c r="AV172" i="10"/>
  <c r="AS172" i="10"/>
  <c r="AQ172" i="10"/>
  <c r="AO172" i="10"/>
  <c r="AM172" i="10"/>
  <c r="S172" i="10"/>
  <c r="R172" i="10"/>
  <c r="BD171" i="10"/>
  <c r="BC171" i="10"/>
  <c r="BG171" i="10" s="1"/>
  <c r="BB171" i="10"/>
  <c r="AZ171" i="10"/>
  <c r="AX171" i="10"/>
  <c r="AV171" i="10"/>
  <c r="AS171" i="10"/>
  <c r="AQ171" i="10"/>
  <c r="AO171" i="10"/>
  <c r="AM171" i="10"/>
  <c r="S171" i="10"/>
  <c r="R171" i="10"/>
  <c r="BK170" i="10"/>
  <c r="BF170" i="10"/>
  <c r="BE170" i="10"/>
  <c r="BD170" i="10"/>
  <c r="BC170" i="10"/>
  <c r="BB170" i="10"/>
  <c r="AZ170" i="10"/>
  <c r="AX170" i="10"/>
  <c r="AV170" i="10"/>
  <c r="AS170" i="10"/>
  <c r="AQ170" i="10"/>
  <c r="AO170" i="10"/>
  <c r="AM170" i="10"/>
  <c r="S170" i="10"/>
  <c r="R170" i="10"/>
  <c r="AS169" i="10"/>
  <c r="AQ169" i="10"/>
  <c r="AO169" i="10"/>
  <c r="AM169" i="10"/>
  <c r="S169" i="10"/>
  <c r="R169" i="10"/>
  <c r="AS168" i="10"/>
  <c r="AQ168" i="10"/>
  <c r="AO168" i="10"/>
  <c r="AM168" i="10"/>
  <c r="S168" i="10"/>
  <c r="R168" i="10"/>
  <c r="BK167" i="10"/>
  <c r="BF167" i="10"/>
  <c r="BE167" i="10"/>
  <c r="BD167" i="10"/>
  <c r="BC167" i="10"/>
  <c r="BG167" i="10" s="1"/>
  <c r="BB167" i="10"/>
  <c r="AZ167" i="10"/>
  <c r="AX167" i="10"/>
  <c r="AV167" i="10"/>
  <c r="AS167" i="10"/>
  <c r="AQ167" i="10"/>
  <c r="AO167" i="10"/>
  <c r="AM167" i="10"/>
  <c r="S167" i="10"/>
  <c r="R167" i="10"/>
  <c r="BK166" i="10"/>
  <c r="BF166" i="10"/>
  <c r="BE166" i="10"/>
  <c r="BD166" i="10"/>
  <c r="BC166" i="10"/>
  <c r="BB166" i="10"/>
  <c r="AZ166" i="10"/>
  <c r="AX166" i="10"/>
  <c r="AV166" i="10"/>
  <c r="AS166" i="10"/>
  <c r="AQ166" i="10"/>
  <c r="AO166" i="10"/>
  <c r="AM166" i="10"/>
  <c r="S166" i="10"/>
  <c r="R166" i="10"/>
  <c r="BK165" i="10"/>
  <c r="BF165" i="10"/>
  <c r="BE165" i="10"/>
  <c r="BD165" i="10"/>
  <c r="BC165" i="10"/>
  <c r="BG165" i="10" s="1"/>
  <c r="BB165" i="10"/>
  <c r="AZ165" i="10"/>
  <c r="AX165" i="10"/>
  <c r="AV165" i="10"/>
  <c r="AS165" i="10"/>
  <c r="AQ165" i="10"/>
  <c r="AO165" i="10"/>
  <c r="AM165" i="10"/>
  <c r="S165" i="10"/>
  <c r="R165" i="10"/>
  <c r="BK164" i="10"/>
  <c r="BF164" i="10"/>
  <c r="BE164" i="10"/>
  <c r="BD164" i="10"/>
  <c r="BC164" i="10"/>
  <c r="BB164" i="10"/>
  <c r="AZ164" i="10"/>
  <c r="AX164" i="10"/>
  <c r="AV164" i="10"/>
  <c r="AS164" i="10"/>
  <c r="AQ164" i="10"/>
  <c r="AO164" i="10"/>
  <c r="AM164" i="10"/>
  <c r="S164" i="10"/>
  <c r="R164" i="10"/>
  <c r="BB163" i="10"/>
  <c r="AZ163" i="10"/>
  <c r="AX163" i="10"/>
  <c r="AV163" i="10"/>
  <c r="AS163" i="10"/>
  <c r="AQ163" i="10"/>
  <c r="AO163" i="10"/>
  <c r="AM163" i="10"/>
  <c r="S163" i="10"/>
  <c r="R163" i="10"/>
  <c r="BK162" i="10"/>
  <c r="BF162" i="10"/>
  <c r="BE162" i="10"/>
  <c r="BD162" i="10"/>
  <c r="BC162" i="10"/>
  <c r="BB162" i="10"/>
  <c r="AZ162" i="10"/>
  <c r="AX162" i="10"/>
  <c r="AV162" i="10"/>
  <c r="AS162" i="10"/>
  <c r="AQ162" i="10"/>
  <c r="AO162" i="10"/>
  <c r="AM162" i="10"/>
  <c r="S162" i="10"/>
  <c r="R162" i="10"/>
  <c r="BK161" i="10"/>
  <c r="BF161" i="10"/>
  <c r="BE161" i="10"/>
  <c r="BD161" i="10"/>
  <c r="BC161" i="10"/>
  <c r="BG161" i="10" s="1"/>
  <c r="BB161" i="10"/>
  <c r="AZ161" i="10"/>
  <c r="AX161" i="10"/>
  <c r="AV161" i="10"/>
  <c r="AS161" i="10"/>
  <c r="AQ161" i="10"/>
  <c r="AO161" i="10"/>
  <c r="AM161" i="10"/>
  <c r="S161" i="10"/>
  <c r="R161" i="10"/>
  <c r="BK160" i="10"/>
  <c r="BF160" i="10"/>
  <c r="BE160" i="10"/>
  <c r="BD160" i="10"/>
  <c r="BC160" i="10"/>
  <c r="BG160" i="10" s="1"/>
  <c r="BB160" i="10"/>
  <c r="AZ160" i="10"/>
  <c r="AX160" i="10"/>
  <c r="AV160" i="10"/>
  <c r="AS160" i="10"/>
  <c r="AQ160" i="10"/>
  <c r="AO160" i="10"/>
  <c r="AM160" i="10"/>
  <c r="S160" i="10"/>
  <c r="R160" i="10"/>
  <c r="BK159" i="10"/>
  <c r="BF159" i="10"/>
  <c r="BE159" i="10"/>
  <c r="BD159" i="10"/>
  <c r="BC159" i="10"/>
  <c r="BG159" i="10" s="1"/>
  <c r="BB159" i="10"/>
  <c r="AZ159" i="10"/>
  <c r="AX159" i="10"/>
  <c r="AV159" i="10"/>
  <c r="AS159" i="10"/>
  <c r="AQ159" i="10"/>
  <c r="AO159" i="10"/>
  <c r="AM159" i="10"/>
  <c r="S159" i="10"/>
  <c r="R159" i="10"/>
  <c r="BD158" i="10"/>
  <c r="BC158" i="10"/>
  <c r="BG158" i="10" s="1"/>
  <c r="BB158" i="10"/>
  <c r="AZ158" i="10"/>
  <c r="AX158" i="10"/>
  <c r="AV158" i="10"/>
  <c r="AS158" i="10"/>
  <c r="AQ158" i="10"/>
  <c r="AO158" i="10"/>
  <c r="AM158" i="10"/>
  <c r="S158" i="10"/>
  <c r="R158" i="10"/>
  <c r="BK157" i="10"/>
  <c r="BF157" i="10"/>
  <c r="BE157" i="10"/>
  <c r="BD157" i="10"/>
  <c r="BC157" i="10"/>
  <c r="BB157" i="10"/>
  <c r="AZ157" i="10"/>
  <c r="AX157" i="10"/>
  <c r="AV157" i="10"/>
  <c r="AS157" i="10"/>
  <c r="AQ157" i="10"/>
  <c r="AO157" i="10"/>
  <c r="AM157" i="10"/>
  <c r="S157" i="10"/>
  <c r="R157" i="10"/>
  <c r="BK156" i="10"/>
  <c r="BF156" i="10"/>
  <c r="BE156" i="10"/>
  <c r="BD156" i="10"/>
  <c r="BC156" i="10"/>
  <c r="BB156" i="10"/>
  <c r="AZ156" i="10"/>
  <c r="AX156" i="10"/>
  <c r="AV156" i="10"/>
  <c r="AS156" i="10"/>
  <c r="AQ156" i="10"/>
  <c r="AO156" i="10"/>
  <c r="AM156" i="10"/>
  <c r="S156" i="10"/>
  <c r="R156" i="10"/>
  <c r="BH158" i="10" l="1"/>
  <c r="U177" i="10"/>
  <c r="BH172" i="10"/>
  <c r="BI177" i="10"/>
  <c r="U164" i="10"/>
  <c r="U166" i="10"/>
  <c r="BI172" i="10"/>
  <c r="U174" i="10"/>
  <c r="U176" i="10"/>
  <c r="BH171" i="10"/>
  <c r="BJ167" i="10"/>
  <c r="U160" i="10"/>
  <c r="U161" i="10"/>
  <c r="U156" i="10"/>
  <c r="U158" i="10"/>
  <c r="U171" i="10"/>
  <c r="BH177" i="10"/>
  <c r="U165" i="10"/>
  <c r="U162" i="10"/>
  <c r="U167" i="10"/>
  <c r="U172" i="10"/>
  <c r="U163" i="10"/>
  <c r="U168" i="10"/>
  <c r="U169" i="10"/>
  <c r="U170" i="10"/>
  <c r="U173" i="10"/>
  <c r="U157" i="10"/>
  <c r="U159" i="10"/>
  <c r="U175" i="10"/>
  <c r="U178" i="10"/>
  <c r="BH160" i="10"/>
  <c r="BG172" i="10"/>
  <c r="BJ166" i="10"/>
  <c r="BJ175" i="10"/>
  <c r="BJ161" i="10"/>
  <c r="BI165" i="10"/>
  <c r="BJ156" i="10"/>
  <c r="BJ170" i="10"/>
  <c r="BJ174" i="10"/>
  <c r="BJ173" i="10"/>
  <c r="BH165" i="10"/>
  <c r="BI178" i="10"/>
  <c r="BH170" i="10"/>
  <c r="BJ164" i="10"/>
  <c r="BG173" i="10"/>
  <c r="BI174" i="10"/>
  <c r="BI161" i="10"/>
  <c r="BJ162" i="10"/>
  <c r="BJ172" i="10"/>
  <c r="BH173" i="10"/>
  <c r="BJ177" i="10"/>
  <c r="BJ178" i="10"/>
  <c r="BJ165" i="10"/>
  <c r="BG170" i="10"/>
  <c r="BI173" i="10"/>
  <c r="BI156" i="10"/>
  <c r="BJ157" i="10"/>
  <c r="BI162" i="10"/>
  <c r="BG164" i="10"/>
  <c r="BI170" i="10"/>
  <c r="BG175" i="10"/>
  <c r="BJ159" i="10"/>
  <c r="BH164" i="10"/>
  <c r="BG174" i="10"/>
  <c r="BH175" i="10"/>
  <c r="BG178" i="10"/>
  <c r="BJ160" i="10"/>
  <c r="BH161" i="10"/>
  <c r="BH174" i="10"/>
  <c r="BI175" i="10"/>
  <c r="BH178" i="10"/>
  <c r="BH156" i="10"/>
  <c r="BH162" i="10"/>
  <c r="BI160" i="10"/>
  <c r="BI164" i="10"/>
  <c r="BG157" i="10"/>
  <c r="BH159" i="10"/>
  <c r="BH167" i="10"/>
  <c r="BH157" i="10"/>
  <c r="BI159" i="10"/>
  <c r="BG166" i="10"/>
  <c r="BI167" i="10"/>
  <c r="BI157" i="10"/>
  <c r="BG156" i="10"/>
  <c r="BG162" i="10"/>
  <c r="BH166" i="10"/>
  <c r="BI166" i="10"/>
  <c r="AA45" i="10" l="1"/>
  <c r="BK44" i="10"/>
  <c r="BF44" i="10"/>
  <c r="BE44" i="10"/>
  <c r="BD44" i="10"/>
  <c r="BC44" i="10"/>
  <c r="BB44" i="10"/>
  <c r="AZ44" i="10"/>
  <c r="AX44" i="10"/>
  <c r="AV44" i="10"/>
  <c r="AS44" i="10"/>
  <c r="AQ44" i="10"/>
  <c r="AO44" i="10"/>
  <c r="AM44" i="10"/>
  <c r="R44" i="10"/>
  <c r="BK43" i="10"/>
  <c r="BF43" i="10"/>
  <c r="BE43" i="10"/>
  <c r="BD43" i="10"/>
  <c r="BC43" i="10"/>
  <c r="BB43" i="10"/>
  <c r="AZ43" i="10"/>
  <c r="AX43" i="10"/>
  <c r="AV43" i="10"/>
  <c r="AS43" i="10"/>
  <c r="AQ43" i="10"/>
  <c r="AO43" i="10"/>
  <c r="AM43" i="10"/>
  <c r="Z45" i="10"/>
  <c r="S43" i="10"/>
  <c r="R43" i="10"/>
  <c r="R39" i="10"/>
  <c r="R38" i="10"/>
  <c r="R37" i="10"/>
  <c r="AV45" i="10" l="1"/>
  <c r="AX45" i="10"/>
  <c r="BB45" i="10"/>
  <c r="AO45" i="10"/>
  <c r="AQ45" i="10"/>
  <c r="AZ45" i="10"/>
  <c r="AM45" i="10"/>
  <c r="AS45" i="10"/>
  <c r="U44" i="10"/>
  <c r="BJ44" i="10"/>
  <c r="BI43" i="10"/>
  <c r="BJ43" i="10"/>
  <c r="BG43" i="10"/>
  <c r="BI44" i="10"/>
  <c r="U43" i="10"/>
  <c r="BH43" i="10"/>
  <c r="BH44" i="10"/>
  <c r="BG44" i="10"/>
  <c r="BC45" i="10" l="1"/>
  <c r="AT45" i="10"/>
  <c r="BF45" i="10"/>
  <c r="BG45" i="10"/>
  <c r="BE45" i="10"/>
  <c r="BD45" i="10"/>
  <c r="BK45" i="10" l="1"/>
  <c r="BI45" i="10"/>
  <c r="BJ45" i="10"/>
  <c r="BH45" i="10"/>
  <c r="AS131" i="10" l="1"/>
  <c r="AQ131" i="10"/>
  <c r="AO131" i="10"/>
  <c r="AM131" i="10"/>
  <c r="S131" i="10"/>
  <c r="R131" i="10"/>
  <c r="R127" i="10"/>
  <c r="S127" i="10"/>
  <c r="AM127" i="10"/>
  <c r="AO127" i="10"/>
  <c r="AQ127" i="10"/>
  <c r="AS127" i="10"/>
  <c r="AS113" i="10"/>
  <c r="AQ113" i="10"/>
  <c r="AO113" i="10"/>
  <c r="AM113" i="10"/>
  <c r="R113" i="10"/>
  <c r="R108" i="10"/>
  <c r="R109" i="10"/>
  <c r="R110" i="10"/>
  <c r="R111" i="10"/>
  <c r="R112" i="10"/>
  <c r="U127" i="10" l="1"/>
  <c r="U131" i="10"/>
  <c r="AM154" i="10"/>
  <c r="AO154" i="10"/>
  <c r="AQ154" i="10"/>
  <c r="AS154" i="10"/>
  <c r="AM155" i="10"/>
  <c r="AO155" i="10"/>
  <c r="AQ155" i="10"/>
  <c r="AS155" i="10"/>
  <c r="L132" i="10" l="1"/>
  <c r="L118" i="10"/>
  <c r="AZ118" i="10" l="1"/>
  <c r="AX118" i="10"/>
  <c r="AM118" i="10"/>
  <c r="AS118" i="10"/>
  <c r="AQ118" i="10"/>
  <c r="AO118" i="10"/>
  <c r="AV118" i="10"/>
  <c r="BB118" i="10"/>
  <c r="AZ132" i="10"/>
  <c r="AV132" i="10"/>
  <c r="AX132" i="10"/>
  <c r="BB132" i="10"/>
  <c r="AM132" i="10"/>
  <c r="AQ132" i="10"/>
  <c r="AS132" i="10"/>
  <c r="AO132" i="10"/>
  <c r="Z141" i="10"/>
  <c r="Z140" i="10"/>
  <c r="Z139" i="10"/>
  <c r="Z138" i="10"/>
  <c r="Z137" i="10"/>
  <c r="Z136" i="10"/>
  <c r="AT132" i="10" l="1"/>
  <c r="Z179" i="10"/>
  <c r="BC132" i="10"/>
  <c r="AT118" i="10"/>
  <c r="BC118" i="10"/>
  <c r="AB220" i="10"/>
  <c r="Z219" i="10" l="1"/>
  <c r="Z220" i="10" s="1"/>
  <c r="Z52" i="10" l="1"/>
  <c r="AA20" i="10"/>
  <c r="AA40" i="10"/>
  <c r="AA105" i="10" s="1"/>
  <c r="AA221" i="10" l="1"/>
  <c r="AA223" i="10" s="1"/>
  <c r="S155" i="10"/>
  <c r="R155" i="10"/>
  <c r="S154" i="10"/>
  <c r="R154" i="10"/>
  <c r="Z40" i="10"/>
  <c r="AS144" i="10"/>
  <c r="AQ144" i="10"/>
  <c r="BB30" i="10"/>
  <c r="BB29" i="10"/>
  <c r="BB28" i="10"/>
  <c r="AZ30" i="10"/>
  <c r="AZ29" i="10"/>
  <c r="AZ28" i="10"/>
  <c r="AX30" i="10"/>
  <c r="AX29" i="10"/>
  <c r="AX28" i="10"/>
  <c r="AV30" i="10"/>
  <c r="AV29" i="10"/>
  <c r="AV28" i="10"/>
  <c r="AV27" i="10"/>
  <c r="BC29" i="10"/>
  <c r="BG29" i="10" s="1"/>
  <c r="S29" i="10"/>
  <c r="R29" i="10"/>
  <c r="BK195" i="10"/>
  <c r="AZ195" i="10"/>
  <c r="AR195" i="10"/>
  <c r="BF195" i="10" s="1"/>
  <c r="AP195" i="10"/>
  <c r="BE195" i="10" s="1"/>
  <c r="AN195" i="10"/>
  <c r="BD195" i="10" s="1"/>
  <c r="AL195" i="10"/>
  <c r="BC195" i="10" s="1"/>
  <c r="BJ195" i="10" s="1"/>
  <c r="V195" i="10"/>
  <c r="S195" i="10"/>
  <c r="R195" i="10"/>
  <c r="U195" i="10" s="1"/>
  <c r="O195" i="10"/>
  <c r="AV195" i="10"/>
  <c r="AR194" i="10"/>
  <c r="AP194" i="10"/>
  <c r="AN194" i="10"/>
  <c r="AL194" i="10"/>
  <c r="V194" i="10"/>
  <c r="O194" i="10"/>
  <c r="BK193" i="10"/>
  <c r="AZ193" i="10"/>
  <c r="AR193" i="10"/>
  <c r="BF193" i="10" s="1"/>
  <c r="AP193" i="10"/>
  <c r="BE193" i="10" s="1"/>
  <c r="AN193" i="10"/>
  <c r="BD193" i="10" s="1"/>
  <c r="AL193" i="10"/>
  <c r="BC193" i="10" s="1"/>
  <c r="V193" i="10"/>
  <c r="S193" i="10"/>
  <c r="R193" i="10"/>
  <c r="U193" i="10" s="1"/>
  <c r="O193" i="10"/>
  <c r="AX193" i="10"/>
  <c r="AV149" i="10"/>
  <c r="AX149" i="10"/>
  <c r="AZ149" i="10"/>
  <c r="BB149" i="10"/>
  <c r="BK152" i="10"/>
  <c r="BF152" i="10"/>
  <c r="BD152" i="10"/>
  <c r="BC152" i="10"/>
  <c r="BG152" i="10" s="1"/>
  <c r="BB152" i="10"/>
  <c r="AZ152" i="10"/>
  <c r="AX152" i="10"/>
  <c r="AV152" i="10"/>
  <c r="AS152" i="10"/>
  <c r="BE152" i="10"/>
  <c r="AO152" i="10"/>
  <c r="AM152" i="10"/>
  <c r="S152" i="10"/>
  <c r="R152" i="10"/>
  <c r="AS149" i="10"/>
  <c r="AQ149" i="10"/>
  <c r="AO149" i="10"/>
  <c r="AM149" i="10"/>
  <c r="R149" i="10"/>
  <c r="S149" i="10"/>
  <c r="BK151" i="10"/>
  <c r="BB151" i="10"/>
  <c r="AZ151" i="10"/>
  <c r="AX151" i="10"/>
  <c r="AV151" i="10"/>
  <c r="AS151" i="10"/>
  <c r="AQ151" i="10"/>
  <c r="AO151" i="10"/>
  <c r="BC151" i="10"/>
  <c r="S151" i="10"/>
  <c r="R151" i="10"/>
  <c r="BK150" i="10"/>
  <c r="BD150" i="10"/>
  <c r="BB150" i="10"/>
  <c r="AZ150" i="10"/>
  <c r="AX150" i="10"/>
  <c r="AV150" i="10"/>
  <c r="BF150" i="10"/>
  <c r="AQ150" i="10"/>
  <c r="AO150" i="10"/>
  <c r="AM150" i="10"/>
  <c r="BC150" i="10"/>
  <c r="BG150" i="10" s="1"/>
  <c r="S150" i="10"/>
  <c r="R150" i="10"/>
  <c r="AQ152" i="10"/>
  <c r="BE151" i="10"/>
  <c r="BD151" i="10"/>
  <c r="BF151" i="10"/>
  <c r="AM151" i="10"/>
  <c r="BE150" i="10"/>
  <c r="AS150" i="10"/>
  <c r="BK30" i="10"/>
  <c r="BF30" i="10"/>
  <c r="BE30" i="10"/>
  <c r="BD30" i="10"/>
  <c r="BC30" i="10"/>
  <c r="BG30" i="10" s="1"/>
  <c r="S30" i="10"/>
  <c r="R30" i="10"/>
  <c r="AO136" i="10"/>
  <c r="AM136" i="10"/>
  <c r="AM144" i="10"/>
  <c r="AO144" i="10"/>
  <c r="AV144" i="10"/>
  <c r="AX144" i="10"/>
  <c r="AZ144" i="10"/>
  <c r="BB144" i="10"/>
  <c r="BD144" i="10"/>
  <c r="BC144" i="10"/>
  <c r="BG144" i="10" s="1"/>
  <c r="R144" i="10"/>
  <c r="S144" i="10"/>
  <c r="S136" i="10"/>
  <c r="R136" i="10"/>
  <c r="BK185" i="10"/>
  <c r="AZ185" i="10"/>
  <c r="AR185" i="10"/>
  <c r="BF185" i="10" s="1"/>
  <c r="AP185" i="10"/>
  <c r="BE185" i="10" s="1"/>
  <c r="AN185" i="10"/>
  <c r="BD185" i="10" s="1"/>
  <c r="AL185" i="10"/>
  <c r="BC185" i="10" s="1"/>
  <c r="V185" i="10"/>
  <c r="S185" i="10"/>
  <c r="R185" i="10"/>
  <c r="U185" i="10" s="1"/>
  <c r="AX185" i="10"/>
  <c r="AR184" i="10"/>
  <c r="AP184" i="10"/>
  <c r="AN184" i="10"/>
  <c r="AL184" i="10"/>
  <c r="V184" i="10"/>
  <c r="O184" i="10"/>
  <c r="BK183" i="10"/>
  <c r="AZ183" i="10"/>
  <c r="AR183" i="10"/>
  <c r="BF183" i="10" s="1"/>
  <c r="AP183" i="10"/>
  <c r="BE183" i="10" s="1"/>
  <c r="AN183" i="10"/>
  <c r="BD183" i="10" s="1"/>
  <c r="AL183" i="10"/>
  <c r="BC183" i="10" s="1"/>
  <c r="V183" i="10"/>
  <c r="S183" i="10"/>
  <c r="R183" i="10"/>
  <c r="U183" i="10" s="1"/>
  <c r="O183" i="10"/>
  <c r="AV183" i="10"/>
  <c r="BK182" i="10"/>
  <c r="AR182" i="10"/>
  <c r="BF182" i="10" s="1"/>
  <c r="AP182" i="10"/>
  <c r="BE182" i="10" s="1"/>
  <c r="AN182" i="10"/>
  <c r="BD182" i="10" s="1"/>
  <c r="AL182" i="10"/>
  <c r="BC182" i="10" s="1"/>
  <c r="Q182" i="10"/>
  <c r="P182" i="10"/>
  <c r="AZ182" i="10" s="1"/>
  <c r="O182" i="10"/>
  <c r="AX182" i="10"/>
  <c r="BK181" i="10"/>
  <c r="AR181" i="10"/>
  <c r="BF181" i="10" s="1"/>
  <c r="AP181" i="10"/>
  <c r="BE181" i="10" s="1"/>
  <c r="AN181" i="10"/>
  <c r="BD181" i="10" s="1"/>
  <c r="AL181" i="10"/>
  <c r="BC181" i="10" s="1"/>
  <c r="Q181" i="10"/>
  <c r="P181" i="10"/>
  <c r="AZ181" i="10" s="1"/>
  <c r="O181" i="10"/>
  <c r="AV181" i="10"/>
  <c r="BK190" i="10"/>
  <c r="AZ190" i="10"/>
  <c r="AR190" i="10"/>
  <c r="BF190" i="10" s="1"/>
  <c r="AP190" i="10"/>
  <c r="BE190" i="10" s="1"/>
  <c r="AN190" i="10"/>
  <c r="BD190" i="10" s="1"/>
  <c r="AL190" i="10"/>
  <c r="BC190" i="10" s="1"/>
  <c r="V190" i="10"/>
  <c r="S190" i="10"/>
  <c r="R190" i="10"/>
  <c r="U190" i="10" s="1"/>
  <c r="O190" i="10"/>
  <c r="AX190" i="10"/>
  <c r="AR189" i="10"/>
  <c r="AP189" i="10"/>
  <c r="AN189" i="10"/>
  <c r="AL189" i="10"/>
  <c r="V189" i="10"/>
  <c r="O189" i="10"/>
  <c r="BK188" i="10"/>
  <c r="AZ188" i="10"/>
  <c r="AR188" i="10"/>
  <c r="BF188" i="10" s="1"/>
  <c r="AP188" i="10"/>
  <c r="BE188" i="10" s="1"/>
  <c r="AN188" i="10"/>
  <c r="BD188" i="10" s="1"/>
  <c r="AL188" i="10"/>
  <c r="BC188" i="10" s="1"/>
  <c r="V188" i="10"/>
  <c r="S188" i="10"/>
  <c r="R188" i="10"/>
  <c r="U188" i="10" s="1"/>
  <c r="O188" i="10"/>
  <c r="AX188" i="10"/>
  <c r="BK187" i="10"/>
  <c r="AR187" i="10"/>
  <c r="BF187" i="10" s="1"/>
  <c r="AP187" i="10"/>
  <c r="BE187" i="10" s="1"/>
  <c r="AN187" i="10"/>
  <c r="BD187" i="10" s="1"/>
  <c r="AL187" i="10"/>
  <c r="BC187" i="10" s="1"/>
  <c r="BG187" i="10" s="1"/>
  <c r="Q187" i="10"/>
  <c r="P187" i="10"/>
  <c r="AZ187" i="10" s="1"/>
  <c r="O187" i="10"/>
  <c r="AX187" i="10"/>
  <c r="BK186" i="10"/>
  <c r="AR186" i="10"/>
  <c r="BF186" i="10" s="1"/>
  <c r="AP186" i="10"/>
  <c r="BE186" i="10" s="1"/>
  <c r="AN186" i="10"/>
  <c r="BD186" i="10" s="1"/>
  <c r="AL186" i="10"/>
  <c r="BC186" i="10" s="1"/>
  <c r="Q186" i="10"/>
  <c r="P186" i="10"/>
  <c r="O186" i="10"/>
  <c r="AX186" i="10"/>
  <c r="BK153" i="10"/>
  <c r="BF153" i="10"/>
  <c r="BE153" i="10"/>
  <c r="AO153" i="10"/>
  <c r="BC153" i="10"/>
  <c r="S153" i="10"/>
  <c r="R153" i="10"/>
  <c r="AZ153" i="10"/>
  <c r="BK148" i="10"/>
  <c r="BF148" i="10"/>
  <c r="BE148" i="10"/>
  <c r="BD148" i="10"/>
  <c r="S148" i="10"/>
  <c r="R148" i="10"/>
  <c r="AX148" i="10"/>
  <c r="BK147" i="10"/>
  <c r="BF147" i="10"/>
  <c r="BD147" i="10"/>
  <c r="BB147" i="10"/>
  <c r="BK146" i="10"/>
  <c r="BF146" i="10"/>
  <c r="BE146" i="10"/>
  <c r="BC146" i="10"/>
  <c r="BG146" i="10" s="1"/>
  <c r="AZ146" i="10"/>
  <c r="BK145" i="10"/>
  <c r="BF145" i="10"/>
  <c r="BD145" i="10"/>
  <c r="BC145" i="10"/>
  <c r="S145" i="10"/>
  <c r="R145" i="10"/>
  <c r="AZ145" i="10"/>
  <c r="BK143" i="10"/>
  <c r="BF143" i="10"/>
  <c r="BE143" i="10"/>
  <c r="BD143" i="10"/>
  <c r="BC143" i="10"/>
  <c r="BG143" i="10" s="1"/>
  <c r="S143" i="10"/>
  <c r="R143" i="10"/>
  <c r="AV143" i="10"/>
  <c r="BK142" i="10"/>
  <c r="BF142" i="10"/>
  <c r="BE142" i="10"/>
  <c r="BD142" i="10"/>
  <c r="BC142" i="10"/>
  <c r="S142" i="10"/>
  <c r="R142" i="10"/>
  <c r="AV142" i="10"/>
  <c r="BK141" i="10"/>
  <c r="BF141" i="10"/>
  <c r="BE141" i="10"/>
  <c r="BD141" i="10"/>
  <c r="BC141" i="10"/>
  <c r="BB141" i="10"/>
  <c r="BK140" i="10"/>
  <c r="BF140" i="10"/>
  <c r="BE140" i="10"/>
  <c r="BD140" i="10"/>
  <c r="BC140" i="10"/>
  <c r="AZ140" i="10"/>
  <c r="AX146" i="10"/>
  <c r="R146" i="10"/>
  <c r="AO146" i="10"/>
  <c r="S147" i="10"/>
  <c r="R140" i="10"/>
  <c r="AM146" i="10"/>
  <c r="AZ143" i="10"/>
  <c r="AV141" i="10"/>
  <c r="AZ147" i="10"/>
  <c r="AO145" i="10"/>
  <c r="AQ145" i="10"/>
  <c r="BD146" i="10"/>
  <c r="R147" i="10"/>
  <c r="AM148" i="10"/>
  <c r="AX153" i="10"/>
  <c r="AQ153" i="10"/>
  <c r="BB145" i="10"/>
  <c r="AM147" i="10"/>
  <c r="BB153" i="10"/>
  <c r="AM143" i="10"/>
  <c r="BC147" i="10"/>
  <c r="AQ141" i="10"/>
  <c r="BE145" i="10"/>
  <c r="BB146" i="10"/>
  <c r="R141" i="10"/>
  <c r="AQ147" i="10"/>
  <c r="AQ148" i="10"/>
  <c r="AX145" i="10"/>
  <c r="AQ146" i="10"/>
  <c r="AM145" i="10"/>
  <c r="AZ148" i="10"/>
  <c r="AS147" i="10"/>
  <c r="AO148" i="10"/>
  <c r="BB148" i="10"/>
  <c r="S146" i="10"/>
  <c r="BE147" i="10"/>
  <c r="AO143" i="10"/>
  <c r="AS145" i="10"/>
  <c r="AS146" i="10"/>
  <c r="AV147" i="10"/>
  <c r="BC148" i="10"/>
  <c r="BG148" i="10" s="1"/>
  <c r="AS153" i="10"/>
  <c r="S141" i="10"/>
  <c r="S140" i="10"/>
  <c r="AQ143" i="10"/>
  <c r="AV145" i="10"/>
  <c r="AV146" i="10"/>
  <c r="AX147" i="10"/>
  <c r="AV153" i="10"/>
  <c r="AX143" i="10"/>
  <c r="AO147" i="10"/>
  <c r="AS148" i="10"/>
  <c r="AV148" i="10"/>
  <c r="AQ140" i="10"/>
  <c r="BB143" i="10"/>
  <c r="AM142" i="10"/>
  <c r="AX142" i="10"/>
  <c r="AS141" i="10"/>
  <c r="AZ142" i="10"/>
  <c r="AO142" i="10"/>
  <c r="AX141" i="10"/>
  <c r="AS143" i="10"/>
  <c r="AV140" i="10"/>
  <c r="AZ141" i="10"/>
  <c r="AQ142" i="10"/>
  <c r="AS140" i="10"/>
  <c r="AM141" i="10"/>
  <c r="AX140" i="10"/>
  <c r="AO141" i="10"/>
  <c r="BB140" i="10"/>
  <c r="BB142" i="10"/>
  <c r="AS142" i="10"/>
  <c r="AS49" i="10"/>
  <c r="AQ49" i="10"/>
  <c r="AO49" i="10"/>
  <c r="AM49" i="10"/>
  <c r="S112" i="10"/>
  <c r="R121" i="10"/>
  <c r="S121" i="10"/>
  <c r="R123" i="10"/>
  <c r="S123" i="10"/>
  <c r="R124" i="10"/>
  <c r="S124" i="10"/>
  <c r="R125" i="10"/>
  <c r="S125" i="10"/>
  <c r="R126" i="10"/>
  <c r="S126" i="10"/>
  <c r="AS111" i="10"/>
  <c r="AQ111" i="10"/>
  <c r="AO111" i="10"/>
  <c r="AM111" i="10"/>
  <c r="AS110" i="10"/>
  <c r="AQ110" i="10"/>
  <c r="AO110" i="10"/>
  <c r="AM110" i="10"/>
  <c r="AM112" i="10"/>
  <c r="AO112" i="10"/>
  <c r="AQ112" i="10"/>
  <c r="AS112" i="10"/>
  <c r="AO121" i="10"/>
  <c r="AS121" i="10"/>
  <c r="AM123" i="10"/>
  <c r="AO123" i="10"/>
  <c r="AQ123" i="10"/>
  <c r="AS123" i="10"/>
  <c r="AM124" i="10"/>
  <c r="AO124" i="10"/>
  <c r="AQ124" i="10"/>
  <c r="AS124" i="10"/>
  <c r="AM125" i="10"/>
  <c r="AO125" i="10"/>
  <c r="AQ125" i="10"/>
  <c r="AS125" i="10"/>
  <c r="AM126" i="10"/>
  <c r="AO126" i="10"/>
  <c r="AQ126" i="10"/>
  <c r="AS126" i="10"/>
  <c r="AM108" i="10"/>
  <c r="AV125" i="10"/>
  <c r="AX125" i="10"/>
  <c r="AZ125" i="10"/>
  <c r="BB125" i="10"/>
  <c r="AV124" i="10"/>
  <c r="AX124" i="10"/>
  <c r="AZ124" i="10"/>
  <c r="BB124" i="10"/>
  <c r="AV123" i="10"/>
  <c r="AX123" i="10"/>
  <c r="AZ123" i="10"/>
  <c r="BB123" i="10"/>
  <c r="AV121" i="10"/>
  <c r="AX121" i="10"/>
  <c r="AZ121" i="10"/>
  <c r="BB121" i="10"/>
  <c r="AM121" i="10"/>
  <c r="AQ121" i="10"/>
  <c r="BK218" i="10"/>
  <c r="BE218" i="10"/>
  <c r="BD218" i="10"/>
  <c r="BC218" i="10"/>
  <c r="BG218" i="10" s="1"/>
  <c r="BB218" i="10"/>
  <c r="BK217" i="10"/>
  <c r="BF217" i="10"/>
  <c r="BD217" i="10"/>
  <c r="BC217" i="10"/>
  <c r="BG217" i="10" s="1"/>
  <c r="BB217" i="10"/>
  <c r="BK216" i="10"/>
  <c r="BF216" i="10"/>
  <c r="BE216" i="10"/>
  <c r="BD216" i="10"/>
  <c r="BC216" i="10"/>
  <c r="BG216" i="10" s="1"/>
  <c r="BB216" i="10"/>
  <c r="BK212" i="10"/>
  <c r="AZ212" i="10"/>
  <c r="AR212" i="10"/>
  <c r="BF212" i="10" s="1"/>
  <c r="AP212" i="10"/>
  <c r="BE212" i="10" s="1"/>
  <c r="AN212" i="10"/>
  <c r="BD212" i="10" s="1"/>
  <c r="AL212" i="10"/>
  <c r="BC212" i="10" s="1"/>
  <c r="V212" i="10"/>
  <c r="S212" i="10"/>
  <c r="R212" i="10"/>
  <c r="U212" i="10" s="1"/>
  <c r="O212" i="10"/>
  <c r="AX212" i="10"/>
  <c r="AR211" i="10"/>
  <c r="AP211" i="10"/>
  <c r="AN211" i="10"/>
  <c r="AL211" i="10"/>
  <c r="V211" i="10"/>
  <c r="O211" i="10"/>
  <c r="BK210" i="10"/>
  <c r="AZ210" i="10"/>
  <c r="AR210" i="10"/>
  <c r="BF210" i="10" s="1"/>
  <c r="AP210" i="10"/>
  <c r="BE210" i="10" s="1"/>
  <c r="AN210" i="10"/>
  <c r="BD210" i="10" s="1"/>
  <c r="AL210" i="10"/>
  <c r="BC210" i="10" s="1"/>
  <c r="BJ210" i="10" s="1"/>
  <c r="V210" i="10"/>
  <c r="S210" i="10"/>
  <c r="R210" i="10"/>
  <c r="U210" i="10" s="1"/>
  <c r="O210" i="10"/>
  <c r="AX210" i="10"/>
  <c r="BK209" i="10"/>
  <c r="AR209" i="10"/>
  <c r="BF209" i="10" s="1"/>
  <c r="AP209" i="10"/>
  <c r="BE209" i="10" s="1"/>
  <c r="AN209" i="10"/>
  <c r="BD209" i="10" s="1"/>
  <c r="AL209" i="10"/>
  <c r="BC209" i="10" s="1"/>
  <c r="BJ209" i="10" s="1"/>
  <c r="O209" i="10"/>
  <c r="AX209" i="10"/>
  <c r="BK208" i="10"/>
  <c r="AR208" i="10"/>
  <c r="BF208" i="10" s="1"/>
  <c r="AP208" i="10"/>
  <c r="BE208" i="10" s="1"/>
  <c r="AN208" i="10"/>
  <c r="BD208" i="10" s="1"/>
  <c r="AL208" i="10"/>
  <c r="BC208" i="10" s="1"/>
  <c r="BG208" i="10" s="1"/>
  <c r="AZ208" i="10"/>
  <c r="O208" i="10"/>
  <c r="AX208" i="10"/>
  <c r="BK205" i="10"/>
  <c r="BF205" i="10"/>
  <c r="BD205" i="10"/>
  <c r="BC205" i="10"/>
  <c r="S205" i="10"/>
  <c r="R205" i="10"/>
  <c r="AV205" i="10"/>
  <c r="BK203" i="10"/>
  <c r="BF203" i="10"/>
  <c r="BC203" i="10"/>
  <c r="S203" i="10"/>
  <c r="R203" i="10"/>
  <c r="AX203" i="10"/>
  <c r="BK202" i="10"/>
  <c r="BF202" i="10"/>
  <c r="BC202" i="10"/>
  <c r="BG202" i="10" s="1"/>
  <c r="BB202" i="10"/>
  <c r="BK198" i="10"/>
  <c r="AZ198" i="10"/>
  <c r="AR198" i="10"/>
  <c r="BF198" i="10" s="1"/>
  <c r="AP198" i="10"/>
  <c r="BE198" i="10" s="1"/>
  <c r="AN198" i="10"/>
  <c r="BD198" i="10" s="1"/>
  <c r="AL198" i="10"/>
  <c r="BC198" i="10" s="1"/>
  <c r="BI198" i="10" s="1"/>
  <c r="V198" i="10"/>
  <c r="S198" i="10"/>
  <c r="R198" i="10"/>
  <c r="U198" i="10" s="1"/>
  <c r="O198" i="10"/>
  <c r="AX198" i="10"/>
  <c r="AR197" i="10"/>
  <c r="AP197" i="10"/>
  <c r="AN197" i="10"/>
  <c r="AL197" i="10"/>
  <c r="V197" i="10"/>
  <c r="O197" i="10"/>
  <c r="BK196" i="10"/>
  <c r="AZ196" i="10"/>
  <c r="AR196" i="10"/>
  <c r="BF196" i="10" s="1"/>
  <c r="AP196" i="10"/>
  <c r="BE196" i="10" s="1"/>
  <c r="AN196" i="10"/>
  <c r="BD196" i="10" s="1"/>
  <c r="AL196" i="10"/>
  <c r="BC196" i="10" s="1"/>
  <c r="V196" i="10"/>
  <c r="S196" i="10"/>
  <c r="R196" i="10"/>
  <c r="U196" i="10" s="1"/>
  <c r="O196" i="10"/>
  <c r="AX196" i="10"/>
  <c r="BK192" i="10"/>
  <c r="AR192" i="10"/>
  <c r="BF192" i="10" s="1"/>
  <c r="AP192" i="10"/>
  <c r="BE192" i="10" s="1"/>
  <c r="AN192" i="10"/>
  <c r="BD192" i="10" s="1"/>
  <c r="AL192" i="10"/>
  <c r="BC192" i="10" s="1"/>
  <c r="BJ192" i="10" s="1"/>
  <c r="Q192" i="10"/>
  <c r="P192" i="10"/>
  <c r="AZ192" i="10" s="1"/>
  <c r="O192" i="10"/>
  <c r="AV192" i="10"/>
  <c r="BK191" i="10"/>
  <c r="AR191" i="10"/>
  <c r="BF191" i="10" s="1"/>
  <c r="AP191" i="10"/>
  <c r="BE191" i="10" s="1"/>
  <c r="AN191" i="10"/>
  <c r="BD191" i="10" s="1"/>
  <c r="AL191" i="10"/>
  <c r="BC191" i="10" s="1"/>
  <c r="Q191" i="10"/>
  <c r="P191" i="10"/>
  <c r="AZ191" i="10" s="1"/>
  <c r="O191" i="10"/>
  <c r="AV191" i="10"/>
  <c r="BK139" i="10"/>
  <c r="BF139" i="10"/>
  <c r="BE139" i="10"/>
  <c r="AO139" i="10"/>
  <c r="BC139" i="10"/>
  <c r="S139" i="10"/>
  <c r="R139" i="10"/>
  <c r="AV139" i="10"/>
  <c r="BK138" i="10"/>
  <c r="BF138" i="10"/>
  <c r="BE138" i="10"/>
  <c r="BD138" i="10"/>
  <c r="BC138" i="10"/>
  <c r="AZ138" i="10"/>
  <c r="BK137" i="10"/>
  <c r="BE137" i="10"/>
  <c r="BD137" i="10"/>
  <c r="AX137" i="10"/>
  <c r="BK136" i="10"/>
  <c r="BF136" i="10"/>
  <c r="BE136" i="10"/>
  <c r="BD136" i="10"/>
  <c r="AZ136" i="10"/>
  <c r="E199" i="10"/>
  <c r="BB126" i="10"/>
  <c r="AZ126" i="10"/>
  <c r="AX126" i="10"/>
  <c r="AV126" i="10"/>
  <c r="BK111" i="10"/>
  <c r="BF111" i="10"/>
  <c r="BD111" i="10"/>
  <c r="S111" i="10"/>
  <c r="BB111" i="10"/>
  <c r="BK110" i="10"/>
  <c r="BF110" i="10"/>
  <c r="BE110" i="10"/>
  <c r="S110" i="10"/>
  <c r="AV110" i="10"/>
  <c r="BK109" i="10"/>
  <c r="BD109" i="10"/>
  <c r="BC109" i="10"/>
  <c r="BG109" i="10" s="1"/>
  <c r="S109" i="10"/>
  <c r="AX109" i="10"/>
  <c r="BK108" i="10"/>
  <c r="BF108" i="10"/>
  <c r="BE108" i="10"/>
  <c r="BD108" i="10"/>
  <c r="S108" i="10"/>
  <c r="AX108" i="10"/>
  <c r="BK51" i="10"/>
  <c r="BB51" i="10"/>
  <c r="AZ51" i="10"/>
  <c r="AX51" i="10"/>
  <c r="AV51" i="10"/>
  <c r="AS51" i="10"/>
  <c r="AQ51" i="10"/>
  <c r="BD51" i="10"/>
  <c r="AM51" i="10"/>
  <c r="S51" i="10"/>
  <c r="R51" i="10"/>
  <c r="BK50" i="10"/>
  <c r="BB50" i="10"/>
  <c r="AZ50" i="10"/>
  <c r="AX50" i="10"/>
  <c r="AV50" i="10"/>
  <c r="AS50" i="10"/>
  <c r="BE50" i="10"/>
  <c r="AO50" i="10"/>
  <c r="BC50" i="10"/>
  <c r="BG50" i="10" s="1"/>
  <c r="S50" i="10"/>
  <c r="R50" i="10"/>
  <c r="BK49" i="10"/>
  <c r="BF49" i="10"/>
  <c r="BE49" i="10"/>
  <c r="BC49" i="10"/>
  <c r="BG49" i="10" s="1"/>
  <c r="S49" i="10"/>
  <c r="R49" i="10"/>
  <c r="BB49" i="10"/>
  <c r="BK48" i="10"/>
  <c r="BE48" i="10"/>
  <c r="BD48" i="10"/>
  <c r="S48" i="10"/>
  <c r="R48" i="10"/>
  <c r="AZ48" i="10"/>
  <c r="BK39" i="10"/>
  <c r="U39" i="10" s="1"/>
  <c r="AS39" i="10"/>
  <c r="AQ39" i="10"/>
  <c r="BD39" i="10"/>
  <c r="AM39" i="10"/>
  <c r="AV39" i="10"/>
  <c r="BK38" i="10"/>
  <c r="U38" i="10" s="1"/>
  <c r="BF38" i="10"/>
  <c r="AQ38" i="10"/>
  <c r="BD38" i="10"/>
  <c r="AM38" i="10"/>
  <c r="AZ38" i="10"/>
  <c r="BK37" i="10"/>
  <c r="BE37" i="10"/>
  <c r="S37" i="10"/>
  <c r="BK28" i="10"/>
  <c r="BE28" i="10"/>
  <c r="S28" i="10"/>
  <c r="R28" i="10"/>
  <c r="AZ25" i="10"/>
  <c r="BK27" i="10"/>
  <c r="BB27" i="10"/>
  <c r="AZ27" i="10"/>
  <c r="AX27" i="10"/>
  <c r="BD27" i="10"/>
  <c r="S27" i="10"/>
  <c r="R27" i="10"/>
  <c r="AV24" i="10"/>
  <c r="BK26" i="10"/>
  <c r="BE26" i="10"/>
  <c r="S26" i="10"/>
  <c r="R26" i="10"/>
  <c r="BB23" i="10"/>
  <c r="BK25" i="10"/>
  <c r="BE25" i="10"/>
  <c r="S25" i="10"/>
  <c r="R25" i="10"/>
  <c r="BK24" i="10"/>
  <c r="S24" i="10"/>
  <c r="R24" i="10"/>
  <c r="BK23" i="10"/>
  <c r="BE23" i="10"/>
  <c r="BD23" i="10"/>
  <c r="S23" i="10"/>
  <c r="R23" i="10"/>
  <c r="BK19" i="10"/>
  <c r="BC19" i="10"/>
  <c r="BG19" i="10" s="1"/>
  <c r="BB19" i="10"/>
  <c r="AZ19" i="10"/>
  <c r="AX19" i="10"/>
  <c r="AV19" i="10"/>
  <c r="BE19" i="10"/>
  <c r="AO19" i="10"/>
  <c r="AM19" i="10"/>
  <c r="S19" i="10"/>
  <c r="R19" i="10"/>
  <c r="BK18" i="10"/>
  <c r="BC18" i="10"/>
  <c r="BG18" i="10" s="1"/>
  <c r="BB18" i="10"/>
  <c r="AZ18" i="10"/>
  <c r="AX18" i="10"/>
  <c r="AV18" i="10"/>
  <c r="BE18" i="10"/>
  <c r="AO18" i="10"/>
  <c r="AM18" i="10"/>
  <c r="S18" i="10"/>
  <c r="R18" i="10"/>
  <c r="BK17" i="10"/>
  <c r="BD17" i="10"/>
  <c r="S17" i="10"/>
  <c r="R17" i="10"/>
  <c r="AZ17" i="10"/>
  <c r="BK16" i="10"/>
  <c r="BE16" i="10"/>
  <c r="BD16" i="10"/>
  <c r="S16" i="10"/>
  <c r="R16" i="10"/>
  <c r="AX16" i="10"/>
  <c r="BK15" i="10"/>
  <c r="S15" i="10"/>
  <c r="R15" i="10"/>
  <c r="BB15" i="10"/>
  <c r="B2" i="10"/>
  <c r="R216" i="10"/>
  <c r="AS137" i="10"/>
  <c r="S137" i="10"/>
  <c r="AZ39" i="10"/>
  <c r="S217" i="10"/>
  <c r="AM15" i="10"/>
  <c r="BB138" i="10"/>
  <c r="AX15" i="10"/>
  <c r="R137" i="10"/>
  <c r="AZ15" i="10"/>
  <c r="AZ24" i="10"/>
  <c r="AQ139" i="10"/>
  <c r="BB203" i="10"/>
  <c r="AQ217" i="10"/>
  <c r="R202" i="10"/>
  <c r="AX217" i="10"/>
  <c r="AS138" i="10"/>
  <c r="AZ216" i="10"/>
  <c r="AZ217" i="10"/>
  <c r="AQ50" i="10"/>
  <c r="BF137" i="10"/>
  <c r="R138" i="10"/>
  <c r="AS139" i="10"/>
  <c r="AV38" i="10"/>
  <c r="AS48" i="10"/>
  <c r="AX139" i="10"/>
  <c r="AZ202" i="10"/>
  <c r="AS136" i="10"/>
  <c r="AO138" i="10"/>
  <c r="BB39" i="10"/>
  <c r="AQ216" i="10"/>
  <c r="BC51" i="10"/>
  <c r="BG51" i="10" s="1"/>
  <c r="BD18" i="10"/>
  <c r="AO109" i="10"/>
  <c r="AO51" i="10"/>
  <c r="AQ109" i="10"/>
  <c r="AV136" i="10"/>
  <c r="AO137" i="10"/>
  <c r="BB137" i="10"/>
  <c r="AQ138" i="10"/>
  <c r="AV202" i="10"/>
  <c r="AS216" i="10"/>
  <c r="AM217" i="10"/>
  <c r="AQ15" i="10"/>
  <c r="AV16" i="10"/>
  <c r="AZ23" i="10"/>
  <c r="AX39" i="10"/>
  <c r="AO48" i="10"/>
  <c r="AS109" i="10"/>
  <c r="AX136" i="10"/>
  <c r="AX202" i="10"/>
  <c r="AZ203" i="10"/>
  <c r="S216" i="10"/>
  <c r="AX216" i="10"/>
  <c r="AO217" i="10"/>
  <c r="BE217" i="10"/>
  <c r="R218" i="10"/>
  <c r="AZ137" i="10"/>
  <c r="AZ16" i="10"/>
  <c r="AV49" i="10"/>
  <c r="AZ109" i="10"/>
  <c r="BB136" i="10"/>
  <c r="AQ137" i="10"/>
  <c r="AM50" i="10"/>
  <c r="BB109" i="10"/>
  <c r="S138" i="10"/>
  <c r="AV138" i="10"/>
  <c r="AZ139" i="10"/>
  <c r="AM216" i="10"/>
  <c r="S218" i="10"/>
  <c r="AX218" i="10"/>
  <c r="BB38" i="10"/>
  <c r="AO39" i="10"/>
  <c r="BD50" i="10"/>
  <c r="BD110" i="10"/>
  <c r="AX138" i="10"/>
  <c r="BB139" i="10"/>
  <c r="AM202" i="10"/>
  <c r="AO216" i="10"/>
  <c r="AO219" i="10" s="1"/>
  <c r="R217" i="10"/>
  <c r="AZ218" i="10"/>
  <c r="AV23" i="10"/>
  <c r="AM17" i="10"/>
  <c r="AM16" i="10"/>
  <c r="AS37" i="10"/>
  <c r="AM109" i="10"/>
  <c r="BE109" i="10"/>
  <c r="AQ136" i="10"/>
  <c r="AV137" i="10"/>
  <c r="AS217" i="10"/>
  <c r="AQ17" i="10"/>
  <c r="BD24" i="10"/>
  <c r="BD28" i="10"/>
  <c r="BF24" i="10"/>
  <c r="BF28" i="10"/>
  <c r="AX37" i="10"/>
  <c r="AQ37" i="10"/>
  <c r="BB37" i="10"/>
  <c r="BD37" i="10"/>
  <c r="AO37" i="10"/>
  <c r="AV15" i="10"/>
  <c r="BB16" i="10"/>
  <c r="BB17" i="10"/>
  <c r="AX17" i="10"/>
  <c r="AO17" i="10"/>
  <c r="BE17" i="10"/>
  <c r="L20" i="10"/>
  <c r="BC23" i="10"/>
  <c r="BG23" i="10" s="1"/>
  <c r="BD26" i="10"/>
  <c r="BC27" i="10"/>
  <c r="BG27" i="10" s="1"/>
  <c r="BF19" i="10"/>
  <c r="AS19" i="10"/>
  <c r="BF15" i="10"/>
  <c r="AS15" i="10"/>
  <c r="AV37" i="10"/>
  <c r="BF23" i="10"/>
  <c r="AV25" i="10"/>
  <c r="AX24" i="10"/>
  <c r="BB24" i="10"/>
  <c r="AQ18" i="10"/>
  <c r="AZ37" i="10"/>
  <c r="BF48" i="10"/>
  <c r="BD15" i="10"/>
  <c r="AO15" i="10"/>
  <c r="BC16" i="10"/>
  <c r="BC15" i="10"/>
  <c r="BG15" i="10" s="1"/>
  <c r="AO16" i="10"/>
  <c r="BF17" i="10"/>
  <c r="AS17" i="10"/>
  <c r="BF18" i="10"/>
  <c r="AS18" i="10"/>
  <c r="BD19" i="10"/>
  <c r="BE15" i="10"/>
  <c r="AQ16" i="10"/>
  <c r="AV17" i="10"/>
  <c r="AQ19" i="10"/>
  <c r="BC24" i="10"/>
  <c r="BG24" i="10" s="1"/>
  <c r="BC28" i="10"/>
  <c r="BG28" i="10" s="1"/>
  <c r="BF16" i="10"/>
  <c r="AS16" i="10"/>
  <c r="BB25" i="10"/>
  <c r="AX25" i="10"/>
  <c r="BC17" i="10"/>
  <c r="BG17" i="10" s="1"/>
  <c r="BD25" i="10"/>
  <c r="BC37" i="10"/>
  <c r="AM37" i="10"/>
  <c r="AX23" i="10"/>
  <c r="AX49" i="10"/>
  <c r="BB110" i="10"/>
  <c r="AZ110" i="10"/>
  <c r="AX110" i="10"/>
  <c r="BC111" i="10"/>
  <c r="AV48" i="10"/>
  <c r="AZ49" i="10"/>
  <c r="AV108" i="10"/>
  <c r="AX111" i="10"/>
  <c r="AV111" i="10"/>
  <c r="AX38" i="10"/>
  <c r="BE111" i="10"/>
  <c r="BF37" i="10"/>
  <c r="AX48" i="10"/>
  <c r="BB48" i="10"/>
  <c r="BF50" i="10"/>
  <c r="BF109" i="10"/>
  <c r="BC48" i="10"/>
  <c r="AM48" i="10"/>
  <c r="BD49" i="10"/>
  <c r="BC108" i="10"/>
  <c r="BG108" i="10" s="1"/>
  <c r="AO38" i="10"/>
  <c r="BC110" i="10"/>
  <c r="AZ111" i="10"/>
  <c r="AZ108" i="10"/>
  <c r="BB108" i="10"/>
  <c r="AO108" i="10"/>
  <c r="AQ48" i="10"/>
  <c r="AV109" i="10"/>
  <c r="BD202" i="10"/>
  <c r="AO202" i="10"/>
  <c r="R208" i="10"/>
  <c r="U208" i="10" s="1"/>
  <c r="S208" i="10"/>
  <c r="BE202" i="10"/>
  <c r="AQ202" i="10"/>
  <c r="AQ206" i="10" s="1"/>
  <c r="BC136" i="10"/>
  <c r="BC137" i="10"/>
  <c r="BG137" i="10" s="1"/>
  <c r="AM137" i="10"/>
  <c r="AZ209" i="10"/>
  <c r="S209" i="10"/>
  <c r="R209" i="10"/>
  <c r="U209" i="10" s="1"/>
  <c r="S202" i="10"/>
  <c r="BB205" i="10"/>
  <c r="AZ205" i="10"/>
  <c r="AX205" i="10"/>
  <c r="AX191" i="10"/>
  <c r="AV216" i="10"/>
  <c r="AV217" i="10"/>
  <c r="AV218" i="10"/>
  <c r="AM138" i="10"/>
  <c r="AV203" i="10"/>
  <c r="V209" i="10"/>
  <c r="V208" i="10"/>
  <c r="BB26" i="10"/>
  <c r="AV26" i="10"/>
  <c r="AZ26" i="10"/>
  <c r="O185" i="10"/>
  <c r="AS108" i="10"/>
  <c r="BD139" i="10"/>
  <c r="BE39" i="10"/>
  <c r="BC26" i="10"/>
  <c r="BE38" i="10"/>
  <c r="BE24" i="10"/>
  <c r="AM140" i="10"/>
  <c r="E213" i="10"/>
  <c r="AO140" i="10"/>
  <c r="AM153" i="10"/>
  <c r="AV193" i="10"/>
  <c r="AX195" i="10"/>
  <c r="AZ40" i="10" l="1"/>
  <c r="V122" i="10"/>
  <c r="V103" i="10"/>
  <c r="AX52" i="10"/>
  <c r="AQ40" i="10"/>
  <c r="AM40" i="10"/>
  <c r="AV40" i="10"/>
  <c r="BB52" i="10"/>
  <c r="AX40" i="10"/>
  <c r="AV114" i="10"/>
  <c r="AZ179" i="10"/>
  <c r="AV52" i="10"/>
  <c r="AS52" i="10"/>
  <c r="AQ52" i="10"/>
  <c r="AQ128" i="10"/>
  <c r="AO52" i="10"/>
  <c r="BC52" i="10" s="1"/>
  <c r="AO114" i="10"/>
  <c r="AM52" i="10"/>
  <c r="AX219" i="10"/>
  <c r="BC219" i="10" s="1"/>
  <c r="AM128" i="10"/>
  <c r="BB179" i="10"/>
  <c r="AS114" i="10"/>
  <c r="AX179" i="10"/>
  <c r="BB114" i="10"/>
  <c r="AM219" i="10"/>
  <c r="AO40" i="10"/>
  <c r="AZ114" i="10"/>
  <c r="AO20" i="10"/>
  <c r="AV20" i="10"/>
  <c r="AQ219" i="10"/>
  <c r="BB20" i="10"/>
  <c r="AZ52" i="10"/>
  <c r="BB128" i="10"/>
  <c r="AM114" i="10"/>
  <c r="AZ33" i="10"/>
  <c r="AM20" i="10"/>
  <c r="AZ128" i="10"/>
  <c r="AS128" i="10"/>
  <c r="AV219" i="10"/>
  <c r="AU213" i="10" s="1"/>
  <c r="BB206" i="10"/>
  <c r="AX128" i="10"/>
  <c r="AO128" i="10"/>
  <c r="AO179" i="10"/>
  <c r="AV179" i="10"/>
  <c r="AS20" i="10"/>
  <c r="BB40" i="10"/>
  <c r="AQ20" i="10"/>
  <c r="AX114" i="10"/>
  <c r="AV128" i="10"/>
  <c r="AX206" i="10"/>
  <c r="AW199" i="10" s="1"/>
  <c r="AZ206" i="10"/>
  <c r="BB33" i="10"/>
  <c r="AV33" i="10"/>
  <c r="AS219" i="10"/>
  <c r="AZ219" i="10"/>
  <c r="AY213" i="10" s="1"/>
  <c r="AZ20" i="10"/>
  <c r="AQ179" i="10"/>
  <c r="AV206" i="10"/>
  <c r="AU199" i="10" s="1"/>
  <c r="BB219" i="10"/>
  <c r="BA213" i="10" s="1"/>
  <c r="AS179" i="10"/>
  <c r="AM179" i="10"/>
  <c r="AX20" i="10"/>
  <c r="BC20" i="10" s="1"/>
  <c r="V31" i="10"/>
  <c r="V32" i="10"/>
  <c r="V55" i="10"/>
  <c r="V65" i="10"/>
  <c r="V63" i="10"/>
  <c r="V66" i="10"/>
  <c r="V56" i="10"/>
  <c r="V102" i="10"/>
  <c r="V84" i="10"/>
  <c r="V58" i="10"/>
  <c r="V96" i="10"/>
  <c r="V73" i="10"/>
  <c r="V72" i="10"/>
  <c r="V68" i="10"/>
  <c r="V98" i="10"/>
  <c r="V90" i="10"/>
  <c r="V82" i="10"/>
  <c r="V67" i="10"/>
  <c r="V88" i="10"/>
  <c r="V83" i="10"/>
  <c r="V101" i="10"/>
  <c r="V99" i="10"/>
  <c r="V97" i="10"/>
  <c r="V74" i="10"/>
  <c r="V86" i="10"/>
  <c r="V57" i="10"/>
  <c r="V89" i="10"/>
  <c r="V85" i="10"/>
  <c r="V64" i="10"/>
  <c r="V87" i="10"/>
  <c r="V91" i="10"/>
  <c r="V95" i="10"/>
  <c r="V78" i="10"/>
  <c r="V59" i="10"/>
  <c r="V100" i="10"/>
  <c r="BH16" i="10"/>
  <c r="BH202" i="10"/>
  <c r="BH136" i="10"/>
  <c r="V204" i="10"/>
  <c r="U218" i="10"/>
  <c r="V218" i="10" s="1"/>
  <c r="U203" i="10"/>
  <c r="V203" i="10" s="1"/>
  <c r="U205" i="10"/>
  <c r="V205" i="10" s="1"/>
  <c r="V166" i="10"/>
  <c r="V171" i="10"/>
  <c r="V174" i="10"/>
  <c r="V177" i="10"/>
  <c r="V176" i="10"/>
  <c r="V164" i="10"/>
  <c r="V161" i="10"/>
  <c r="V158" i="10"/>
  <c r="V156" i="10"/>
  <c r="V160" i="10"/>
  <c r="V169" i="10"/>
  <c r="V159" i="10"/>
  <c r="V168" i="10"/>
  <c r="V167" i="10"/>
  <c r="V157" i="10"/>
  <c r="V178" i="10"/>
  <c r="V163" i="10"/>
  <c r="V162" i="10"/>
  <c r="V165" i="10"/>
  <c r="V173" i="10"/>
  <c r="V175" i="10"/>
  <c r="V170" i="10"/>
  <c r="V172" i="10"/>
  <c r="V131" i="10"/>
  <c r="V44" i="10"/>
  <c r="V43" i="10"/>
  <c r="V39" i="10"/>
  <c r="V38" i="10"/>
  <c r="AX26" i="10"/>
  <c r="BF25" i="10"/>
  <c r="BC39" i="10"/>
  <c r="BG39" i="10" s="1"/>
  <c r="V127" i="10"/>
  <c r="S191" i="10"/>
  <c r="BI216" i="10"/>
  <c r="AV196" i="10"/>
  <c r="AV210" i="10"/>
  <c r="BF27" i="10"/>
  <c r="AV208" i="10"/>
  <c r="AV209" i="10"/>
  <c r="U154" i="10"/>
  <c r="V154" i="10" s="1"/>
  <c r="BI141" i="10"/>
  <c r="BH142" i="10"/>
  <c r="V191" i="10"/>
  <c r="S192" i="10"/>
  <c r="AV182" i="10"/>
  <c r="BI145" i="10"/>
  <c r="BI23" i="10"/>
  <c r="BH48" i="10"/>
  <c r="BG182" i="10"/>
  <c r="BI182" i="10"/>
  <c r="BF218" i="10"/>
  <c r="BJ218" i="10" s="1"/>
  <c r="BH15" i="10"/>
  <c r="BH27" i="10"/>
  <c r="S181" i="10"/>
  <c r="AV212" i="10"/>
  <c r="BA199" i="10"/>
  <c r="BF39" i="10"/>
  <c r="R187" i="10"/>
  <c r="BJ30" i="10"/>
  <c r="BH23" i="10"/>
  <c r="BJ212" i="10"/>
  <c r="BG212" i="10"/>
  <c r="BH196" i="10"/>
  <c r="BG196" i="10"/>
  <c r="BH191" i="10"/>
  <c r="BJ191" i="10"/>
  <c r="BI191" i="10"/>
  <c r="BG191" i="10"/>
  <c r="BJ181" i="10"/>
  <c r="BI181" i="10"/>
  <c r="BH181" i="10"/>
  <c r="BG181" i="10"/>
  <c r="R182" i="10"/>
  <c r="U182" i="10" s="1"/>
  <c r="S182" i="10"/>
  <c r="BH182" i="10"/>
  <c r="AV198" i="10"/>
  <c r="BH143" i="10"/>
  <c r="BI142" i="10"/>
  <c r="BJ141" i="10"/>
  <c r="BJ143" i="10"/>
  <c r="BI143" i="10"/>
  <c r="BJ23" i="10"/>
  <c r="AY199" i="10"/>
  <c r="BJ142" i="10"/>
  <c r="BH192" i="10"/>
  <c r="BJ182" i="10"/>
  <c r="BG16" i="10"/>
  <c r="AO205" i="10"/>
  <c r="AO206" i="10" s="1"/>
  <c r="BI202" i="10"/>
  <c r="BG142" i="10"/>
  <c r="AX181" i="10"/>
  <c r="BJ137" i="10"/>
  <c r="V181" i="10"/>
  <c r="R181" i="10"/>
  <c r="U181" i="10" s="1"/>
  <c r="BJ15" i="10"/>
  <c r="R191" i="10"/>
  <c r="U191" i="10" s="1"/>
  <c r="BI50" i="10"/>
  <c r="AX192" i="10"/>
  <c r="V182" i="10"/>
  <c r="U145" i="10"/>
  <c r="V145" i="10" s="1"/>
  <c r="U144" i="10"/>
  <c r="V144" i="10" s="1"/>
  <c r="U149" i="10"/>
  <c r="V149" i="10" s="1"/>
  <c r="BH17" i="10"/>
  <c r="BF26" i="10"/>
  <c r="BJ26" i="10" s="1"/>
  <c r="BG48" i="10"/>
  <c r="U48" i="10"/>
  <c r="V48" i="10" s="1"/>
  <c r="BI16" i="10"/>
  <c r="BH28" i="10"/>
  <c r="U51" i="10"/>
  <c r="V51" i="10" s="1"/>
  <c r="BH30" i="10"/>
  <c r="BH111" i="10"/>
  <c r="BI48" i="10"/>
  <c r="BJ217" i="10"/>
  <c r="BJ136" i="10"/>
  <c r="BI136" i="10"/>
  <c r="BH138" i="10"/>
  <c r="BH151" i="10"/>
  <c r="BI152" i="10"/>
  <c r="BG138" i="10"/>
  <c r="BH137" i="10"/>
  <c r="BH152" i="10"/>
  <c r="BH148" i="10"/>
  <c r="BJ111" i="10"/>
  <c r="BJ110" i="10"/>
  <c r="BI109" i="10"/>
  <c r="BH108" i="10"/>
  <c r="BJ49" i="10"/>
  <c r="BH51" i="10"/>
  <c r="BJ50" i="10"/>
  <c r="BI49" i="10"/>
  <c r="BJ48" i="10"/>
  <c r="BJ37" i="10"/>
  <c r="BI37" i="10"/>
  <c r="BJ28" i="10"/>
  <c r="BI26" i="10"/>
  <c r="BI30" i="10"/>
  <c r="BI24" i="10"/>
  <c r="BI28" i="10"/>
  <c r="BH19" i="10"/>
  <c r="BJ19" i="10"/>
  <c r="U146" i="10"/>
  <c r="V146" i="10" s="1"/>
  <c r="U125" i="10"/>
  <c r="V125" i="10" s="1"/>
  <c r="U110" i="10"/>
  <c r="V110" i="10" s="1"/>
  <c r="U109" i="10"/>
  <c r="V109" i="10" s="1"/>
  <c r="BH212" i="10"/>
  <c r="R192" i="10"/>
  <c r="U192" i="10" s="1"/>
  <c r="BG110" i="10"/>
  <c r="BH37" i="10"/>
  <c r="BJ109" i="10"/>
  <c r="BI15" i="10"/>
  <c r="U15" i="10"/>
  <c r="V15" i="10" s="1"/>
  <c r="U24" i="10"/>
  <c r="V24" i="10" s="1"/>
  <c r="BI108" i="10"/>
  <c r="BJ145" i="10"/>
  <c r="U30" i="10"/>
  <c r="V30" i="10" s="1"/>
  <c r="U151" i="10"/>
  <c r="V151" i="10" s="1"/>
  <c r="U155" i="10"/>
  <c r="V155" i="10" s="1"/>
  <c r="BH110" i="10"/>
  <c r="BJ16" i="10"/>
  <c r="BH109" i="10"/>
  <c r="BJ151" i="10"/>
  <c r="BI212" i="10"/>
  <c r="V192" i="10"/>
  <c r="BG209" i="10"/>
  <c r="BI210" i="10"/>
  <c r="BI110" i="10"/>
  <c r="BG37" i="10"/>
  <c r="BH50" i="10"/>
  <c r="BI147" i="10"/>
  <c r="BG210" i="10"/>
  <c r="BG136" i="10"/>
  <c r="U37" i="10"/>
  <c r="V37" i="10" s="1"/>
  <c r="U50" i="10"/>
  <c r="V50" i="10" s="1"/>
  <c r="BJ138" i="10"/>
  <c r="BJ152" i="10"/>
  <c r="U29" i="10"/>
  <c r="V29" i="10" s="1"/>
  <c r="BH209" i="10"/>
  <c r="BI209" i="10"/>
  <c r="BH210" i="10"/>
  <c r="BG111" i="10"/>
  <c r="BH49" i="10"/>
  <c r="BI137" i="10"/>
  <c r="BH24" i="10"/>
  <c r="U137" i="10"/>
  <c r="V137" i="10" s="1"/>
  <c r="U19" i="10"/>
  <c r="V19" i="10" s="1"/>
  <c r="U49" i="10"/>
  <c r="V49" i="10" s="1"/>
  <c r="BH141" i="10"/>
  <c r="BH150" i="10"/>
  <c r="Z53" i="10"/>
  <c r="BI111" i="10"/>
  <c r="BI19" i="10"/>
  <c r="U124" i="10"/>
  <c r="V124" i="10" s="1"/>
  <c r="BI148" i="10"/>
  <c r="BH144" i="10"/>
  <c r="BI150" i="10"/>
  <c r="AS38" i="10"/>
  <c r="AS40" i="10" s="1"/>
  <c r="BJ17" i="10"/>
  <c r="U108" i="10"/>
  <c r="V108" i="10" s="1"/>
  <c r="BJ202" i="10"/>
  <c r="BH217" i="10"/>
  <c r="BJ216" i="10"/>
  <c r="U216" i="10"/>
  <c r="BI217" i="10"/>
  <c r="BH216" i="10"/>
  <c r="U217" i="10"/>
  <c r="BI192" i="10"/>
  <c r="BH195" i="10"/>
  <c r="U202" i="10"/>
  <c r="V202" i="10" s="1"/>
  <c r="BG195" i="10"/>
  <c r="BI195" i="10"/>
  <c r="BJ198" i="10"/>
  <c r="BI196" i="10"/>
  <c r="BH198" i="10"/>
  <c r="BG192" i="10"/>
  <c r="BJ196" i="10"/>
  <c r="BG198" i="10"/>
  <c r="BI138" i="10"/>
  <c r="BH146" i="10"/>
  <c r="U142" i="10"/>
  <c r="V142" i="10" s="1"/>
  <c r="U143" i="10"/>
  <c r="V143" i="10" s="1"/>
  <c r="U136" i="10"/>
  <c r="V136" i="10" s="1"/>
  <c r="BJ147" i="10"/>
  <c r="U153" i="10"/>
  <c r="V153" i="10" s="1"/>
  <c r="U150" i="10"/>
  <c r="V150" i="10" s="1"/>
  <c r="U152" i="10"/>
  <c r="V152" i="10" s="1"/>
  <c r="BG147" i="10"/>
  <c r="BJ150" i="10"/>
  <c r="BH147" i="10"/>
  <c r="BJ148" i="10"/>
  <c r="U139" i="10"/>
  <c r="V139" i="10" s="1"/>
  <c r="U140" i="10"/>
  <c r="V140" i="10" s="1"/>
  <c r="BG145" i="10"/>
  <c r="U148" i="10"/>
  <c r="V148" i="10" s="1"/>
  <c r="BI151" i="10"/>
  <c r="BG151" i="10"/>
  <c r="BJ146" i="10"/>
  <c r="BG141" i="10"/>
  <c r="U141" i="10"/>
  <c r="V141" i="10" s="1"/>
  <c r="BH145" i="10"/>
  <c r="BJ140" i="10"/>
  <c r="BI146" i="10"/>
  <c r="U138" i="10"/>
  <c r="V138" i="10" s="1"/>
  <c r="U147" i="10"/>
  <c r="V147" i="10" s="1"/>
  <c r="BC38" i="10"/>
  <c r="BG38" i="10" s="1"/>
  <c r="BE51" i="10"/>
  <c r="BI51" i="10" s="1"/>
  <c r="BD153" i="10"/>
  <c r="BJ153" i="10" s="1"/>
  <c r="AM203" i="10"/>
  <c r="BC25" i="10"/>
  <c r="BI25" i="10" s="1"/>
  <c r="BE27" i="10"/>
  <c r="BI27" i="10" s="1"/>
  <c r="BF51" i="10"/>
  <c r="BD203" i="10"/>
  <c r="BH203" i="10" s="1"/>
  <c r="AV190" i="10"/>
  <c r="S187" i="10"/>
  <c r="BJ24" i="10"/>
  <c r="AM205" i="10"/>
  <c r="AQ108" i="10"/>
  <c r="AQ114" i="10" s="1"/>
  <c r="AV188" i="10"/>
  <c r="S186" i="10"/>
  <c r="AV187" i="10"/>
  <c r="BI185" i="10"/>
  <c r="BG185" i="10"/>
  <c r="BH190" i="10"/>
  <c r="BG190" i="10"/>
  <c r="BG203" i="10"/>
  <c r="BG188" i="10"/>
  <c r="BH188" i="10"/>
  <c r="BG26" i="10"/>
  <c r="BG153" i="10"/>
  <c r="R186" i="10"/>
  <c r="BE203" i="10"/>
  <c r="BE205" i="10"/>
  <c r="BI205" i="10" s="1"/>
  <c r="AZ186" i="10"/>
  <c r="BJ108" i="10"/>
  <c r="BI140" i="10"/>
  <c r="BH26" i="10"/>
  <c r="AX183" i="10"/>
  <c r="AV185" i="10"/>
  <c r="U121" i="10"/>
  <c r="V121" i="10" s="1"/>
  <c r="U111" i="10"/>
  <c r="V111" i="10" s="1"/>
  <c r="U123" i="10"/>
  <c r="V123" i="10" s="1"/>
  <c r="U126" i="10"/>
  <c r="V126" i="10" s="1"/>
  <c r="U112" i="10"/>
  <c r="V112" i="10" s="1"/>
  <c r="BH208" i="10"/>
  <c r="BJ208" i="10"/>
  <c r="BI208" i="10"/>
  <c r="BG186" i="10"/>
  <c r="BH186" i="10"/>
  <c r="BJ186" i="10"/>
  <c r="BI186" i="10"/>
  <c r="BJ188" i="10"/>
  <c r="BI188" i="10"/>
  <c r="BI183" i="10"/>
  <c r="BG183" i="10"/>
  <c r="BJ183" i="10"/>
  <c r="BH183" i="10"/>
  <c r="BI193" i="10"/>
  <c r="BH193" i="10"/>
  <c r="BG193" i="10"/>
  <c r="BJ193" i="10"/>
  <c r="BG139" i="10"/>
  <c r="BH139" i="10"/>
  <c r="BJ139" i="10"/>
  <c r="BI139" i="10"/>
  <c r="BI218" i="10"/>
  <c r="BH218" i="10"/>
  <c r="BJ190" i="10"/>
  <c r="BI190" i="10"/>
  <c r="BG205" i="10"/>
  <c r="BH185" i="10"/>
  <c r="U26" i="10"/>
  <c r="V26" i="10" s="1"/>
  <c r="BJ185" i="10"/>
  <c r="BI18" i="10"/>
  <c r="U16" i="10"/>
  <c r="V16" i="10" s="1"/>
  <c r="U17" i="10"/>
  <c r="V17" i="10" s="1"/>
  <c r="U23" i="10"/>
  <c r="V23" i="10" s="1"/>
  <c r="U27" i="10"/>
  <c r="V27" i="10" s="1"/>
  <c r="BI17" i="10"/>
  <c r="BJ18" i="10"/>
  <c r="BH205" i="10"/>
  <c r="BH187" i="10"/>
  <c r="BH140" i="10"/>
  <c r="AV186" i="10"/>
  <c r="BI187" i="10"/>
  <c r="BG140" i="10"/>
  <c r="AM139" i="10"/>
  <c r="U25" i="10"/>
  <c r="V25" i="10" s="1"/>
  <c r="U28" i="10"/>
  <c r="V28" i="10" s="1"/>
  <c r="BJ187" i="10"/>
  <c r="BH18" i="10"/>
  <c r="U18" i="10"/>
  <c r="V18" i="10" s="1"/>
  <c r="AW213" i="10" l="1"/>
  <c r="BC114" i="10"/>
  <c r="BC179" i="10"/>
  <c r="AM206" i="10"/>
  <c r="AT114" i="10"/>
  <c r="AT40" i="10"/>
  <c r="BC128" i="10"/>
  <c r="AT179" i="10"/>
  <c r="BC40" i="10"/>
  <c r="BC206" i="10"/>
  <c r="AT128" i="10"/>
  <c r="AT206" i="10"/>
  <c r="AT219" i="10"/>
  <c r="AT52" i="10"/>
  <c r="AX33" i="10"/>
  <c r="BC33" i="10" s="1"/>
  <c r="AT20" i="10"/>
  <c r="BF114" i="10"/>
  <c r="BH39" i="10"/>
  <c r="BI39" i="10"/>
  <c r="BJ39" i="10"/>
  <c r="AR199" i="10"/>
  <c r="BF199" i="10" s="1"/>
  <c r="AL213" i="10"/>
  <c r="BC213" i="10" s="1"/>
  <c r="BG213" i="10" s="1"/>
  <c r="BE206" i="10"/>
  <c r="BF206" i="10"/>
  <c r="U187" i="10"/>
  <c r="V187" i="10" s="1"/>
  <c r="BE52" i="10"/>
  <c r="BG219" i="10"/>
  <c r="BE179" i="10"/>
  <c r="BF52" i="10"/>
  <c r="BH25" i="10"/>
  <c r="BG52" i="10"/>
  <c r="BD33" i="10"/>
  <c r="BH33" i="10" s="1"/>
  <c r="BG33" i="10"/>
  <c r="AP199" i="10"/>
  <c r="BE199" i="10" s="1"/>
  <c r="BG179" i="10"/>
  <c r="BF33" i="10"/>
  <c r="BG25" i="10"/>
  <c r="BJ25" i="10"/>
  <c r="BF219" i="10"/>
  <c r="AP213" i="10"/>
  <c r="BE213" i="10" s="1"/>
  <c r="BG20" i="10"/>
  <c r="BJ51" i="10"/>
  <c r="BJ27" i="10"/>
  <c r="BD52" i="10"/>
  <c r="BF40" i="10"/>
  <c r="BI153" i="10"/>
  <c r="BF20" i="10"/>
  <c r="BE20" i="10"/>
  <c r="BF179" i="10"/>
  <c r="BD20" i="10"/>
  <c r="BJ38" i="10"/>
  <c r="BI38" i="10"/>
  <c r="BH38" i="10"/>
  <c r="BE40" i="10"/>
  <c r="BH153" i="10"/>
  <c r="BI203" i="10"/>
  <c r="U186" i="10"/>
  <c r="V186" i="10" s="1"/>
  <c r="BJ205" i="10"/>
  <c r="AN199" i="10"/>
  <c r="BD199" i="10" s="1"/>
  <c r="AR213" i="10"/>
  <c r="BF213" i="10" s="1"/>
  <c r="BJ203" i="10"/>
  <c r="BD40" i="10"/>
  <c r="BD179" i="10"/>
  <c r="BE33" i="10" l="1"/>
  <c r="BI33" i="10" s="1"/>
  <c r="BG114" i="10"/>
  <c r="BE114" i="10"/>
  <c r="BD114" i="10"/>
  <c r="BE118" i="10"/>
  <c r="BE128" i="10"/>
  <c r="BG206" i="10"/>
  <c r="BD219" i="10"/>
  <c r="BH219" i="10" s="1"/>
  <c r="BG40" i="10"/>
  <c r="BK40" i="10" s="1"/>
  <c r="BJ52" i="10"/>
  <c r="BF118" i="10"/>
  <c r="BG118" i="10"/>
  <c r="BD118" i="10"/>
  <c r="BK52" i="10"/>
  <c r="BH20" i="10"/>
  <c r="BK20" i="10"/>
  <c r="BI20" i="10"/>
  <c r="BJ20" i="10"/>
  <c r="BH52" i="10"/>
  <c r="BI52" i="10"/>
  <c r="AL199" i="10"/>
  <c r="BC199" i="10" s="1"/>
  <c r="BI199" i="10" s="1"/>
  <c r="BD206" i="10"/>
  <c r="BJ40" i="10"/>
  <c r="BH40" i="10"/>
  <c r="BI40" i="10"/>
  <c r="BJ179" i="10"/>
  <c r="BK179" i="10"/>
  <c r="BH179" i="10"/>
  <c r="BI179" i="10"/>
  <c r="BE219" i="10"/>
  <c r="AN213" i="10"/>
  <c r="BD213" i="10" s="1"/>
  <c r="BK33" i="10" l="1"/>
  <c r="BJ33" i="10"/>
  <c r="BK114" i="10"/>
  <c r="BF128" i="10"/>
  <c r="BD128" i="10"/>
  <c r="BI128" i="10" s="1"/>
  <c r="BG128" i="10"/>
  <c r="BI114" i="10"/>
  <c r="BH114" i="10"/>
  <c r="BJ114" i="10"/>
  <c r="BE132" i="10"/>
  <c r="BF132" i="10"/>
  <c r="BD132" i="10"/>
  <c r="BK118" i="10"/>
  <c r="BJ118" i="10"/>
  <c r="BI118" i="10"/>
  <c r="BH118" i="10"/>
  <c r="BG132" i="10"/>
  <c r="BJ206" i="10"/>
  <c r="BK206" i="10"/>
  <c r="BH206" i="10"/>
  <c r="BI206" i="10"/>
  <c r="BG199" i="10"/>
  <c r="BJ199" i="10"/>
  <c r="BH199" i="10"/>
  <c r="BJ213" i="10"/>
  <c r="BI213" i="10"/>
  <c r="BH213" i="10"/>
  <c r="BK219" i="10"/>
  <c r="BI219" i="10"/>
  <c r="BJ219" i="10"/>
  <c r="BH128" i="10" l="1"/>
  <c r="BJ128" i="10"/>
  <c r="BK128" i="10"/>
  <c r="BK132" i="10"/>
  <c r="BH132" i="10"/>
  <c r="BI132" i="10"/>
  <c r="BJ132" i="10"/>
  <c r="AB5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Narcín Pacheco Valverde</author>
    <author>Juan Pablo Pacheco</author>
    <author xml:space="preserve"> Maritza Camacho</author>
  </authors>
  <commentList>
    <comment ref="N8" authorId="0" shapeId="0" xr:uid="{00000000-0006-0000-0000-000001000000}">
      <text>
        <r>
          <rPr>
            <sz val="20"/>
            <color indexed="81"/>
            <rFont val="Tahoma"/>
            <family val="2"/>
          </rPr>
          <t>Año para el cual se está programando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U11" authorId="1" shapeId="0" xr:uid="{00000000-0006-0000-0000-000002000000}">
      <text>
        <r>
          <rPr>
            <b/>
            <sz val="20"/>
            <color indexed="81"/>
            <rFont val="Tahoma"/>
            <family val="2"/>
          </rPr>
          <t>Estado (Cualitativo): Indica si la actividad esta pendiente o se encuentra finalizada.</t>
        </r>
      </text>
    </comment>
    <comment ref="V11" authorId="1" shapeId="0" xr:uid="{00000000-0006-0000-0000-000003000000}">
      <text>
        <r>
          <rPr>
            <sz val="20"/>
            <color indexed="81"/>
            <rFont val="Tahoma"/>
            <family val="2"/>
          </rPr>
          <t xml:space="preserve">Estado (Cuantitativo):
Indica la cantidad de días que se tienen disponibles para cumplir con la actividad, o los días de atraso en caso de sobrepasar la fecha límite y tener un cumplimiento menor a 100%. </t>
        </r>
      </text>
    </comment>
    <comment ref="AL11" authorId="1" shapeId="0" xr:uid="{00000000-0006-0000-0000-000004000000}">
      <text>
        <r>
          <rPr>
            <sz val="20"/>
            <color indexed="81"/>
            <rFont val="Tahoma"/>
            <family val="2"/>
          </rPr>
          <t>Cumplimiento:
Porcentaje de avance de la actividad, el valor total de los trimestre esta definido entre 0 y 100%; dependiendo del grado de terminación. Si se cumple el 100% se considera finalizada y se indica en las casillas de estado.</t>
        </r>
      </text>
    </comment>
    <comment ref="AU11" authorId="1" shapeId="0" xr:uid="{00000000-0006-0000-0000-000005000000}">
      <text>
        <r>
          <rPr>
            <sz val="20"/>
            <color indexed="81"/>
            <rFont val="Tahoma"/>
            <family val="2"/>
          </rPr>
          <t>Cumplimiento:
Porcentaje de avance de la actividad, el valor total de los trimestre esta definido entre 0 y 100%; dependiendo del grado de terminación. Si se cumple el 100% se considera finalizada y se indica en las casillas de estado.</t>
        </r>
      </text>
    </comment>
    <comment ref="BM11" authorId="2" shapeId="0" xr:uid="{00000000-0006-0000-0000-000006000000}">
      <text>
        <r>
          <rPr>
            <sz val="22"/>
            <color indexed="81"/>
            <rFont val="Tahoma"/>
            <family val="2"/>
          </rPr>
          <t>Por qué se pudo alcanzar o no la meta, descrita</t>
        </r>
      </text>
    </comment>
    <comment ref="BO11" authorId="2" shapeId="0" xr:uid="{00000000-0006-0000-0000-000007000000}">
      <text>
        <r>
          <rPr>
            <sz val="22"/>
            <color indexed="81"/>
            <rFont val="Tahoma"/>
            <family val="2"/>
          </rPr>
          <t>Por qué se pudo alcanzar o no la meta, descrita</t>
        </r>
      </text>
    </comment>
    <comment ref="BR11" authorId="2" shapeId="0" xr:uid="{00000000-0006-0000-0000-000008000000}">
      <text>
        <r>
          <rPr>
            <sz val="20"/>
            <color indexed="81"/>
            <rFont val="Tahoma"/>
            <family val="2"/>
          </rPr>
          <t>Por qué se pudo alcanzar o no la meta, descrita</t>
        </r>
      </text>
    </comment>
    <comment ref="BT11" authorId="2" shapeId="0" xr:uid="{00000000-0006-0000-0000-000009000000}">
      <text>
        <r>
          <rPr>
            <sz val="22"/>
            <color indexed="81"/>
            <rFont val="Tahoma"/>
            <family val="2"/>
          </rPr>
          <t>Por qué se pudo alcanzar o no la meta, descrita</t>
        </r>
      </text>
    </comment>
  </commentList>
</comments>
</file>

<file path=xl/sharedStrings.xml><?xml version="1.0" encoding="utf-8"?>
<sst xmlns="http://schemas.openxmlformats.org/spreadsheetml/2006/main" count="1098" uniqueCount="609">
  <si>
    <t>Fecha:</t>
  </si>
  <si>
    <t>Período:</t>
  </si>
  <si>
    <t>Código</t>
  </si>
  <si>
    <t>Indicador</t>
  </si>
  <si>
    <t>Meta</t>
  </si>
  <si>
    <t>I</t>
  </si>
  <si>
    <t>II</t>
  </si>
  <si>
    <t>III</t>
  </si>
  <si>
    <t>IV</t>
  </si>
  <si>
    <t>100%</t>
  </si>
  <si>
    <t>2.1</t>
  </si>
  <si>
    <t>2.3</t>
  </si>
  <si>
    <t>2.4</t>
  </si>
  <si>
    <t>Mejorar el clima organizacional.</t>
  </si>
  <si>
    <t>Optimizar las operaciones de la Institución</t>
  </si>
  <si>
    <t>Reducir la huella de carbono operativa  de la Institución.</t>
  </si>
  <si>
    <t>## Colaboradores Capacitados
-----------------------------------------
## Colaboradores con necesidad de capacitación</t>
  </si>
  <si>
    <t>Colocar 80% de los recursos en carreras técnicas STEM. Becas A;B;C;E.  Becas Técnicas.</t>
  </si>
  <si>
    <t>Colocar 80% de los recursos en carreras STEM.                                                                                                         De los Créditos Universitarios 100% Rembolsables.</t>
  </si>
  <si>
    <t>Colocar 80% de los recursos en proyectos de tecnología, ambientales, eficiencia y/o automatización de procesos productivos. Proyectos NR.</t>
  </si>
  <si>
    <t xml:space="preserve">Modernizar y mantener las instalaciones del Depósito Libre Comercial de Golfito.  </t>
  </si>
  <si>
    <t>Ser percibido por los clientes como el Centro Comercial  (DLCG) que vende productos de calidad, que superan sus expectativas, con los mejores precios del país. 0% -IVA.</t>
  </si>
  <si>
    <t>Atender la demanda de servicios insatisfechos, brindado soluciones ágiles y oportunas.</t>
  </si>
  <si>
    <t>Establecer un programa de contingencia a las demandas insatisfechas planteados por los clientes, que brinde soluciones ágiles y oportunas.</t>
  </si>
  <si>
    <t>Ejecutar Diagnóstico / Diagnóstico Definido</t>
  </si>
  <si>
    <t>1.2</t>
  </si>
  <si>
    <t>1.3</t>
  </si>
  <si>
    <t>Estado</t>
  </si>
  <si>
    <t>Vencida (&gt;0)</t>
  </si>
  <si>
    <t>En tiempo (=0)</t>
  </si>
  <si>
    <t>Holgura (&lt;0)</t>
  </si>
  <si>
    <t>OBJETIVO ESTRATÉGICO</t>
  </si>
  <si>
    <t>Peso actividad</t>
  </si>
  <si>
    <t>Actividad</t>
  </si>
  <si>
    <t>Fecha Inicio 
(Programado)</t>
  </si>
  <si>
    <t>Fecha Fin (Programado)</t>
  </si>
  <si>
    <t>Plazo Programado</t>
  </si>
  <si>
    <t>Plazo Real</t>
  </si>
  <si>
    <t>Fecha de Finalización (Real)</t>
  </si>
  <si>
    <t>Meta Trimestral
(% Programado)</t>
  </si>
  <si>
    <t>Cumplimiento Real                              
(% Ejecutado de Avance)</t>
  </si>
  <si>
    <t>Brecha de Cumplimiento 
(% Trimestral)</t>
  </si>
  <si>
    <t>Brecha de Cumplimiento 
(% Acumulado)</t>
  </si>
  <si>
    <t>Cumplimiento Real Acumulado Anual</t>
  </si>
  <si>
    <t>OBSERVACIONES  I TRIMESTRE
(Factores que  han influido de forma positiva o negativa en la ejecución)</t>
  </si>
  <si>
    <t>OBSERVACIONES  II TRIMESTRE
(Factores que  han influido de forma positiva o negativa en la ejecución)</t>
  </si>
  <si>
    <t>OBSERVACIONES  III TRIMESTRE
(Factores que  han influido de forma positiva o negativa en la ejecución)</t>
  </si>
  <si>
    <t>OBSERVACIONES  IV TRIMESTRE
(Factores que  han influido de forma positiva o negativa en la ejecución)</t>
  </si>
  <si>
    <t>Factores Éxito</t>
  </si>
  <si>
    <t>Factores Limitantes</t>
  </si>
  <si>
    <t>Cumplimiento del proceso</t>
  </si>
  <si>
    <t>Análisis del producto</t>
  </si>
  <si>
    <t>UPI</t>
  </si>
  <si>
    <t>1.1</t>
  </si>
  <si>
    <t>2.2</t>
  </si>
  <si>
    <t>Formular plan de compras del suministro de papel anual.</t>
  </si>
  <si>
    <t>Formular plan de digitalización de expedientes.</t>
  </si>
  <si>
    <t>1.4</t>
  </si>
  <si>
    <t>Mejoramiento de las capacidades técnicas del Recurso Humano para la gestión de Proyectos.</t>
  </si>
  <si>
    <t>## Cursos llevados.
-----------------------------------------
## Cursos disponibles.</t>
  </si>
  <si>
    <t>2. BENEFICIARIOS (BECAS-CREDITOS-PROYECTOS)</t>
  </si>
  <si>
    <t>Actualización de procedimientos, directrices y políticas de formulación, ejecución, seguimiento y control de Proyectos y su gestión</t>
  </si>
  <si>
    <t>## Procedimientos, directrices y políticas aprobadas e implementadas / ## Procedimientos, directrices y políticas definidas.</t>
  </si>
  <si>
    <t>Alianzas y articulaciones estratégicas públicas y privadas, para la formulación y desarrollo de Proyectos en los cantones de influencia de JUDESUR.</t>
  </si>
  <si>
    <t>## Alianzas ejecutadas / ## Alianzas desarrollas.</t>
  </si>
  <si>
    <t>3.1</t>
  </si>
  <si>
    <t>3.2</t>
  </si>
  <si>
    <t>3.3</t>
  </si>
  <si>
    <r>
      <t xml:space="preserve">Estado 
</t>
    </r>
    <r>
      <rPr>
        <b/>
        <sz val="16"/>
        <rFont val="Calibri"/>
        <family val="2"/>
        <scheme val="minor"/>
      </rPr>
      <t>(Cualitativo)</t>
    </r>
  </si>
  <si>
    <r>
      <t xml:space="preserve">Estado </t>
    </r>
    <r>
      <rPr>
        <b/>
        <sz val="16"/>
        <rFont val="Calibri"/>
        <family val="2"/>
        <scheme val="minor"/>
      </rPr>
      <t>(Cuantitativo)</t>
    </r>
  </si>
  <si>
    <t>RECURSOS PRESUPUESTARIOS</t>
  </si>
  <si>
    <t>Ejecución  %              I trimestre</t>
  </si>
  <si>
    <t>Ejecución %               II trimestre</t>
  </si>
  <si>
    <t>Ejecución %                III trimestre</t>
  </si>
  <si>
    <t>Ejecución %               VI trimestre</t>
  </si>
  <si>
    <t>Falta de contenido presupuestario</t>
  </si>
  <si>
    <t>Premio a la excelencia del sector indígena: premio para los estudiantes matriculados en colegios ubicados en territorios indígenas que obtengan el mejor promedio entre todos los colegios de la región de influencia de JUDESUR.</t>
  </si>
  <si>
    <t>Colocar 80% de los recursos en proyectos de tecnología, ambientales, eficiencia y/o automatización de procesos productivos. Proyectos R.</t>
  </si>
  <si>
    <t>Gestión de capital humano</t>
  </si>
  <si>
    <t>Unidad de cobro</t>
  </si>
  <si>
    <t>Contabilidad</t>
  </si>
  <si>
    <t>JUDESUR</t>
  </si>
  <si>
    <t>Presupuesto 2024</t>
  </si>
  <si>
    <t>Centro de costos</t>
  </si>
  <si>
    <t xml:space="preserve">Descripción de cuenta </t>
  </si>
  <si>
    <t>Jefatura Comercial</t>
  </si>
  <si>
    <t>Falta de presupuesto</t>
  </si>
  <si>
    <t>R-CCC-3.1.1</t>
  </si>
  <si>
    <t>R-CCC-3.1.2</t>
  </si>
  <si>
    <t>R-CCC-3.1.3</t>
  </si>
  <si>
    <t>R-CCC-3.1.4</t>
  </si>
  <si>
    <t>R-CCC-3.1.5</t>
  </si>
  <si>
    <t>R-CCC-3.1.6</t>
  </si>
  <si>
    <t>R-CCC-3.1.7</t>
  </si>
  <si>
    <t>R-CCC-3.1.8</t>
  </si>
  <si>
    <t>R-CCC-3.1.9</t>
  </si>
  <si>
    <t>R-CCC-3.1.10</t>
  </si>
  <si>
    <t>R-CCC-3.1.11</t>
  </si>
  <si>
    <t>R-CCC-3.1.12</t>
  </si>
  <si>
    <t>R-CCC-3.1.13</t>
  </si>
  <si>
    <t>R-CCC-3.1.14</t>
  </si>
  <si>
    <t>R-CCC-3.1.15</t>
  </si>
  <si>
    <t>R-CCC-3.2.1</t>
  </si>
  <si>
    <t>R-CCC-3.2.2</t>
  </si>
  <si>
    <t>R-CCC-3.2.3</t>
  </si>
  <si>
    <t>R-CCC-3.2.4</t>
  </si>
  <si>
    <t>R-CCC-3.2.5</t>
  </si>
  <si>
    <t>CCC-3.3.3</t>
  </si>
  <si>
    <t>NA</t>
  </si>
  <si>
    <t>R-CCC-3.1.16</t>
  </si>
  <si>
    <t>R-CCC-3.1.17</t>
  </si>
  <si>
    <t>R-CCC-3.1.18</t>
  </si>
  <si>
    <t>Crédito y cobro/Dpto. comercial.</t>
  </si>
  <si>
    <t>Dpto. Becas, crédito y proyectos</t>
  </si>
  <si>
    <t>Realizar Diagnostico, de productos  por tipo, marca, preferencia, que son mas apetecidas por los clientes.</t>
  </si>
  <si>
    <t>Responsable (s) del producto</t>
  </si>
  <si>
    <t>Código presupuestario</t>
  </si>
  <si>
    <t>O-CC-1.1.1</t>
  </si>
  <si>
    <t>O-CC-1.1.2</t>
  </si>
  <si>
    <t>O-CC-1.1.3</t>
  </si>
  <si>
    <t>O-CC-1.1.4</t>
  </si>
  <si>
    <t>O-CC-1.1.5</t>
  </si>
  <si>
    <t>O-CC-1.2.1</t>
  </si>
  <si>
    <t>O-CC-1.2.2</t>
  </si>
  <si>
    <t>O-CC-1.2.3</t>
  </si>
  <si>
    <t>O-CC-1.2.4</t>
  </si>
  <si>
    <t>O-CC-1.2.5</t>
  </si>
  <si>
    <t>O-CC-1.2.6</t>
  </si>
  <si>
    <t>O-CC-1.2.7</t>
  </si>
  <si>
    <t>O-CC-1.2.8</t>
  </si>
  <si>
    <t>O-CC-1.3.1</t>
  </si>
  <si>
    <t>O-CC-1.4.1</t>
  </si>
  <si>
    <t>O-CC-1.4.2</t>
  </si>
  <si>
    <t>O-BCP- 2.1.1</t>
  </si>
  <si>
    <t>O-BCP- 2.1.2</t>
  </si>
  <si>
    <t>O-BCP- 2.1.3</t>
  </si>
  <si>
    <t>O-BCP- 2.1.4</t>
  </si>
  <si>
    <t>O-BCP- 2.1.5</t>
  </si>
  <si>
    <t>O-BCP- 2.1.6</t>
  </si>
  <si>
    <t>O-CO-3.1.1</t>
  </si>
  <si>
    <t>O-CO-3.1.2</t>
  </si>
  <si>
    <t>O-CO-3.1.3</t>
  </si>
  <si>
    <t>O-CO-3.1.4</t>
  </si>
  <si>
    <t>O-CO-3.1.5</t>
  </si>
  <si>
    <t>O-CO-3.1.6</t>
  </si>
  <si>
    <t>O-CO-3.1.7</t>
  </si>
  <si>
    <t>O-CO-3.1.8</t>
  </si>
  <si>
    <t>O-CO-3.1.9</t>
  </si>
  <si>
    <t>O-CO-3.1.10</t>
  </si>
  <si>
    <t>O-CO-3.1.11</t>
  </si>
  <si>
    <t>O-CO-3.1.12</t>
  </si>
  <si>
    <t>O-CO-3.1.13</t>
  </si>
  <si>
    <t>O-CO-3.1.14</t>
  </si>
  <si>
    <t>O-CO-3.1.15</t>
  </si>
  <si>
    <t>O-CO-3.1.16</t>
  </si>
  <si>
    <t>O-CO-3.1.17</t>
  </si>
  <si>
    <t>O-CO-3.1.18</t>
  </si>
  <si>
    <t>O-CO-3.2.1</t>
  </si>
  <si>
    <t>O-CO-3.3.1</t>
  </si>
  <si>
    <t>O-CO-3.3.2</t>
  </si>
  <si>
    <t>O-CO-3.1.19</t>
  </si>
  <si>
    <t>O-CO-3.1.20</t>
  </si>
  <si>
    <t>O-BCP- 2.1.13</t>
  </si>
  <si>
    <t>P. INICIAL</t>
  </si>
  <si>
    <t xml:space="preserve">P. EXTRAORDINARIO 1 </t>
  </si>
  <si>
    <t>P. EXTRAORDINARIO 2</t>
  </si>
  <si>
    <t>Normalmente las recomendaciones surgen a raíz de los resultados obtenidos a partir de la encuesta de satisfacción y en estos momentos no se ha aplicado la misma, puesto que es una meta del segundo semestre.</t>
  </si>
  <si>
    <t>Según lo indicado en la Ley No. 9158Ley Reguladora del Sistema Nacional de Contralorías de Servicios, la fecha límite era el pasado 31 de marzo; sin embargo por retrasos en cambios de estructura por parte de MIDEPLAN, la semana anterior a Semana Santa enviaron correo con los instructivos modificados y ampliación de plazo al 31 de mayo, según lo indicado en el correo de abajo.</t>
  </si>
  <si>
    <t>I SEMESTRE</t>
  </si>
  <si>
    <t>II SEMESTRE</t>
  </si>
  <si>
    <t xml:space="preserve">Cantidad de becas otorgadas a estudiantes en condición de pobreza extrema, pobreza básica y vulnerabilidad </t>
  </si>
  <si>
    <t>Cantidad de becas otorgadas a premio a la excelencia</t>
  </si>
  <si>
    <t>Cantidad de becas otorgadas a Beca Deportiva</t>
  </si>
  <si>
    <t>Cantidad de Becas Técnicas para estudiantes de carreras técnicas</t>
  </si>
  <si>
    <t>Cantidad de becas otorgadas: premio Pre-Universitario  que obtengan los promedios cantonales más altos en los exámenes de admisión de las Universidades Públicas</t>
  </si>
  <si>
    <t>Cantidad de financiamientos universitarios 100% reembolsables</t>
  </si>
  <si>
    <t>Pendiente</t>
  </si>
  <si>
    <t>Otorgar 1 proyecto reembolsables para el periodo 2025</t>
  </si>
  <si>
    <t>Cantidad de proyectos reembolsable otorgado</t>
  </si>
  <si>
    <t>Implementación del portafolio de proyectos 2024-2028</t>
  </si>
  <si>
    <t>Asesoría y acompañamiento a los entes ejecutores con necesidades incluidas en el portafolio de proyectos 2024-2028</t>
  </si>
  <si>
    <t>Presentación oficial de las perfiles de proyecto de los entes ejecutores ante el departamento de operaciones</t>
  </si>
  <si>
    <t>Cantidad de proyectos que cumplan con los requisitos del reglamento/Cantidad de proyectos asesorados</t>
  </si>
  <si>
    <t>Aplicar cuestionario de clima organizacional los funcionarios de Judesur.</t>
  </si>
  <si>
    <t>Tabulación de información del cuestionario de clima organizacional</t>
  </si>
  <si>
    <t>Evaluar los resultados del cuestionario de clima organizacional</t>
  </si>
  <si>
    <t>Elaboración del plan de capacitación de clima organizacional</t>
  </si>
  <si>
    <t>Plantear el plan de capacitación para mejoras de la organización 2025</t>
  </si>
  <si>
    <t>Cuestionario realizado/cuestionario ejecutado</t>
  </si>
  <si>
    <t>Cuestionario aplicado/cuestionario tabulado</t>
  </si>
  <si>
    <t>Cronograma de capacitación presentado/cronograma ejecutado</t>
  </si>
  <si>
    <t>Plan de capacitación realizado</t>
  </si>
  <si>
    <t>Generar soporte técnico a la base de datos del SIAF</t>
  </si>
  <si>
    <t>Realizar Mejoras a la Base de Datos del SIAF</t>
  </si>
  <si>
    <t>Prorrogas   de licencias de Office profesional 2021 365 pla E3</t>
  </si>
  <si>
    <t xml:space="preserve">Formulación de las especificaciones técnicas para adquisición de equipo de computo,  reloj marcador, internet de fibra óptica y migración de la base de datos del SIAF y conectividad a la nube, para la institución, </t>
  </si>
  <si>
    <t xml:space="preserve">Realizar el estudio de mercado para la adquisición de adquisición de equipo de cómputo,   reloj marcador, internet de fibra óptica y migración de la base de datos del SIAF y conectividad a la nube, para la institución, </t>
  </si>
  <si>
    <t xml:space="preserve">Incorporar en SICOP el proceso para la adquisición de adquisición de equipo de cómputo,   reloj marcador, internet de fibra óptica y migración de la base de datos del SIAF y conectividad a la nube, para la institución, </t>
  </si>
  <si>
    <t>Cantidad solicitudes/cantidad de solicitudes resueltas</t>
  </si>
  <si>
    <t>Especificaciones técnicas para adquisición de equipo de computo y reloj marcador institucional presentadas.</t>
  </si>
  <si>
    <t>Estudio de mercado para realizar la adquisición de adquisición de equipo de computo,  reloj marcador  y fibra óptica institucional</t>
  </si>
  <si>
    <t>Proceso adquisición de adquisición de adquisición de equipo de computo,  reloj marcador  y fibra óptica institucional</t>
  </si>
  <si>
    <t>O-CC-1.3.2</t>
  </si>
  <si>
    <t>O-CC-1.3.3</t>
  </si>
  <si>
    <t>Renovación de contrato de licencia del sistema de gestión documental y correspondencia.</t>
  </si>
  <si>
    <t>Cantidad de papel /cantidad de papel solicitado a proveeduría</t>
  </si>
  <si>
    <t>Hacer el plan de compras de papel del 2025</t>
  </si>
  <si>
    <t>Aumentar el nivel de destrezas  técnicas y blandas de los colaboradores.</t>
  </si>
  <si>
    <t>Formular el  plan de actualización profesional continua.</t>
  </si>
  <si>
    <t>1.5</t>
  </si>
  <si>
    <t>Lograr un nivel de mora de la cartera total de crédito mayor igual a 90 días por debajo del 3%</t>
  </si>
  <si>
    <t>Lograr que la cartera total se encuentre en un 70% al día, es decir a cero días de atraso.</t>
  </si>
  <si>
    <t>Implementación  y Control del cobro y Atención de la Morosidad de los Alquileres y Concesiones del DLCG</t>
  </si>
  <si>
    <t>Cumplir con la implementación de las normas de acuerdo a los cronogramas establecidos con Contabilidad Nacional</t>
  </si>
  <si>
    <t>Porcentaje de Mora menor o igual al 3%.</t>
  </si>
  <si>
    <t>Porcentaje  de Mora cero días de atraso</t>
  </si>
  <si>
    <t>Cantidad de concesionarios en mora/notificación de atraso</t>
  </si>
  <si>
    <t>95% de implementación de acuerdo al seguimiento de evaluación según cuestionario de Contabilidad Nacional</t>
  </si>
  <si>
    <t>O-CO-3.1.21</t>
  </si>
  <si>
    <t>O-CO-3.1.22</t>
  </si>
  <si>
    <t>O-CO-3.1.23</t>
  </si>
  <si>
    <t>O-CO-3.1.24</t>
  </si>
  <si>
    <t>O-CO-3.1.25</t>
  </si>
  <si>
    <t>O-CO-3.1.26</t>
  </si>
  <si>
    <t>O-CO-3.1.27</t>
  </si>
  <si>
    <t>O-CO-3.1.28</t>
  </si>
  <si>
    <t>O-CO-3.1.29</t>
  </si>
  <si>
    <t>O-CO-3.1.30</t>
  </si>
  <si>
    <t>O-CO-3.1.31</t>
  </si>
  <si>
    <t>O-CO-3.1.32</t>
  </si>
  <si>
    <t>O-CO-3.1.33</t>
  </si>
  <si>
    <t>O-CO-3.1.34</t>
  </si>
  <si>
    <t>O-CO-3.1.35</t>
  </si>
  <si>
    <t>O-CO-3.1.36</t>
  </si>
  <si>
    <t>O-CO-3.1.37</t>
  </si>
  <si>
    <t>O-CO-3.1.38</t>
  </si>
  <si>
    <t>O-CO-3.1.39</t>
  </si>
  <si>
    <t>O-CO-3.1.40</t>
  </si>
  <si>
    <t>O-CO-3.1.41</t>
  </si>
  <si>
    <t>O-CO-3.1.42</t>
  </si>
  <si>
    <t>O-CO-3.1.43</t>
  </si>
  <si>
    <t xml:space="preserve">Elaboración de formulario de especificaciones técnicas en el SICOP para cambio cubierta pasillos </t>
  </si>
  <si>
    <t xml:space="preserve">Realizar proceso de contratación y adjudicación en el SICOP y la ejecución del proyecto para cambio cubierta pasillos  </t>
  </si>
  <si>
    <t>Elaboración de formulario de especificaciones técnicas en el SICOP para la mejora de pasillos</t>
  </si>
  <si>
    <t xml:space="preserve">Realizar proceso de contratación y adjudicación en el SICOP y la ejecución del proyecto para la mejora de pasillos </t>
  </si>
  <si>
    <t xml:space="preserve">Elaboración de formulario de especificaciones técnicas en el SICOP para la Contratación de Servicios Generales de Mantenimiento de Edificios </t>
  </si>
  <si>
    <t xml:space="preserve">Elaboración de formulario de especificaciones técnicas en el SICOP para la mejora Fachada Principal </t>
  </si>
  <si>
    <t xml:space="preserve">Realizar proceso de contratación y adjudicación en el SICOP y la ejecución del proyecto para la mejora Fachada Principal </t>
  </si>
  <si>
    <t xml:space="preserve">Elaboración de formulario de especificaciones técnicas en el SICOP para la mejora S.S. Puesto de la Aguja, Parqueo No. 3, Transportes Delgado S.A. </t>
  </si>
  <si>
    <t xml:space="preserve">Realizar proceso de contratación y adjudicación en el SICOP y la ejecución del proyecto para la mejora de S.S. Puesto de la Aguja, Parqueo No. 3, Transportes Delgado S.A.  </t>
  </si>
  <si>
    <t xml:space="preserve">Elaboración de formulario de especificaciones técnicas en el SICOP para la mejora de 2 portones en el Puesto de la Aguja </t>
  </si>
  <si>
    <t xml:space="preserve">Realizar proceso de contratación y adjudicación en el SICOP y la ejecución del proyecto para la mejora  de 2 portones Puesto de la Aguja </t>
  </si>
  <si>
    <t xml:space="preserve">Elaboración de formulario de especificaciones técnicas en el SICOP para la pintura tapias y fachadas locales comerciales </t>
  </si>
  <si>
    <t>Realizar proceso de contratación y adjudicación en el SICOP y la ejecución del proyecto para la pintura tapias y fachadas locales comerciales</t>
  </si>
  <si>
    <t>Elaboración de formulario de especificaciones técnicas en el SICOP para mobiliario urbano</t>
  </si>
  <si>
    <t>Realizar proceso de contratación y adjudicación en el SICOP y la ejecución del proyecto para mobiliario urbano</t>
  </si>
  <si>
    <t>Realizar gestiones para la limpieza del canal sin nombre que limita al este y sur con el DLCG</t>
  </si>
  <si>
    <t xml:space="preserve">Elaboración de formulario de especificaciones técnicas en el SICOP para mejoras parqueos </t>
  </si>
  <si>
    <t xml:space="preserve">Realizar proceso de contratación y adjudicación en el SICOP y la ejecución del proyecto para mejoras parqueos </t>
  </si>
  <si>
    <t xml:space="preserve">Elaboración de formulario de especificaciones técnicas en el SICOP para la publicidad por pantallas </t>
  </si>
  <si>
    <t xml:space="preserve">Realizar proceso de contratación y adjudicación en el SICOP y la ejecución del proyecto para la publicidad por pantallas </t>
  </si>
  <si>
    <t>Elaboración de términos para la contratación de Servicios Técnicos - Profesionales para actualización de Plan de Gestión Ambiental y Plan de Emergencias del DLCG</t>
  </si>
  <si>
    <t>Contratación de Servicios Técnicos - Profesionales para actualización de Plan de Gestión Ambiental y Plan de Emergencias del DLCG</t>
  </si>
  <si>
    <t xml:space="preserve">Elaboración de formulario de especificaciones técnicas en el SICOP para la  contratación la limpieza de la planta de tratamiento de aguas residuales del DLCG. </t>
  </si>
  <si>
    <t xml:space="preserve">Proceso de contratación y adjudicación en el SICOP y la ejecución de los trabajos para la limpieza de la planta de tratamiento de aguas residuales del DLCG. </t>
  </si>
  <si>
    <t>Continuidad de los Servicios de Seguridad y Vigilancia de las Instalaciones del DLCG</t>
  </si>
  <si>
    <t>Presupuesto Asignado/Presupuesto Ejecutado</t>
  </si>
  <si>
    <t xml:space="preserve">Especificaciones técnicas formuladas / Proceso inscrito en SICOP para cambio cubierta pasillos </t>
  </si>
  <si>
    <t>Proceso de adjudicación/Formalización del proceso adjudicado/Ejecución de las obras</t>
  </si>
  <si>
    <t xml:space="preserve">Especificaciones técnicas formuladas / Proceso inscrito en SICOP para la mejora de pasillos </t>
  </si>
  <si>
    <t xml:space="preserve">Especificaciones técnicas formuladas / Proceso inscrito en SICOP para la Contratación de Servicios Generales de Mantenimiento de Edificios  </t>
  </si>
  <si>
    <t xml:space="preserve">Especificaciones técnicas formuladas / Proceso inscrito en SICOP para la mejora Fachada Principal </t>
  </si>
  <si>
    <t xml:space="preserve">Especificaciones técnicas formuladas / Proceso inscrito en SICOP para la mejora S.S. Puesto de la Aguja, Parqueo No. 3, Transportes Delgado S.A. </t>
  </si>
  <si>
    <t xml:space="preserve">Especificaciones técnicas formuladas / Proceso inscrito en SICOP para  la mejora de 2 portones en el Puesto de la Aguja </t>
  </si>
  <si>
    <t xml:space="preserve">Especificaciones técnicas formuladas / Proceso inscrito en SICOP para  la pintura tapias y fachadas locales comerciales </t>
  </si>
  <si>
    <t xml:space="preserve">Especificaciones técnicas formuladas / Proceso inscrito en SICOP para mobiliario urbano </t>
  </si>
  <si>
    <t xml:space="preserve">Número de gestiones realizadas </t>
  </si>
  <si>
    <t xml:space="preserve">Especificaciones técnicas formuladas / Proceso inscrito en SICOP para mejoras parqueos  </t>
  </si>
  <si>
    <t xml:space="preserve">Especificaciones técnicas formuladas / Proceso inscrito en SICOP para la publicidad por pantallas </t>
  </si>
  <si>
    <t>Especificaciones técnicas formuladas / Proceso inscrito en SICOP</t>
  </si>
  <si>
    <t>Proceso de adjudicación/Formalización del proceso adjudicado/ejecución de la limpieza de la planta de tratamiento de aguas residuales</t>
  </si>
  <si>
    <t xml:space="preserve">Elaboración de formulario de especificaciones técnicas en el SICOP para mejoras calles internas </t>
  </si>
  <si>
    <t>Especificaciones técnicas formuladas / Proceso inscrito en SICOP para mejoras calles internas</t>
  </si>
  <si>
    <t>Realizar proceso de contratación y adjudicación en el SICOP y la ejecución del proyecto para mejoras calles internas</t>
  </si>
  <si>
    <t>O-CO-3.2.2</t>
  </si>
  <si>
    <t>O-CO-3.2.3</t>
  </si>
  <si>
    <t>O-CO-3.2.4</t>
  </si>
  <si>
    <t>Definir la herramienta (Diagnostico, Encuesta, Formulario, Estudio de Mercado) a utilizar para determinar el estado actual la percepción de precios</t>
  </si>
  <si>
    <t>Confeccionar un  Plan de Medios, en comunicación, prensa, radio, TV, Redes Sociales. ATL-BTL.</t>
  </si>
  <si>
    <t>Implementar el  Plan de Medios, en comunicación, prensa, radio, TV, Redes Sociales. ATL-BTL.</t>
  </si>
  <si>
    <t>Realizar una herramienta para medir las demandas insatisfechas planteados por los clientes</t>
  </si>
  <si>
    <t>Programa de Contingencia Formulado</t>
  </si>
  <si>
    <t xml:space="preserve">Recepción y registro de la queja o sugerencia </t>
  </si>
  <si>
    <t>Traslado a las unidades o jefaturas correspondientes, de las quejas o sugerencias</t>
  </si>
  <si>
    <t>Seguimiento queja o sugerencia, notificación al usuario,</t>
  </si>
  <si>
    <t>Recomendaciones emitidas a JUDESUR</t>
  </si>
  <si>
    <t xml:space="preserve">Encuesta evaluación  evaluar la percepción de los servicios brindados en la Institución </t>
  </si>
  <si>
    <t xml:space="preserve"> Informe Anual de Labores correspondiente al año anterior</t>
  </si>
  <si>
    <t xml:space="preserve">Cantidad de registros de quejas o sugerencias recibidas y registradas </t>
  </si>
  <si>
    <t>Cantidad de quejas recibidas/cantidad de traslados</t>
  </si>
  <si>
    <t>Cantidad de quejas recibidas/cantidad de respuesta a usuarios</t>
  </si>
  <si>
    <t>Cantidad de recomendaciones emitidas</t>
  </si>
  <si>
    <t>Encuesta aplicada/informe de resultados</t>
  </si>
  <si>
    <t>Informe anual realizado y formalizado</t>
  </si>
  <si>
    <t>Evaluaciones trimestrales de ejecución del POI</t>
  </si>
  <si>
    <t>Evaluación semestral de PEI</t>
  </si>
  <si>
    <t>Seguimiento semestral PND</t>
  </si>
  <si>
    <t>Seguimiento semestral cumplimiento de metas y ejecución presupuestaria SIPP</t>
  </si>
  <si>
    <t>Informes sobre el Sistema de Control Interno Institucional.</t>
  </si>
  <si>
    <t>Seguimiento, actualización y reportes de los programas y proyectos en el Banco de Proyectos</t>
  </si>
  <si>
    <t>Plan Operativo Institucional (POI) elaborado.</t>
  </si>
  <si>
    <t>Formulación del módulo programático del anteproyecto de presupuesto del período, elaborado. MAPP actualizada.</t>
  </si>
  <si>
    <t>Informe de seguimiento de metas del PEI 23-26</t>
  </si>
  <si>
    <t>Plantilla actualizada y enviada</t>
  </si>
  <si>
    <t>Información actualizada en el sistema SIPP</t>
  </si>
  <si>
    <t>Informes semestral gestión en Control Interno Institucional, elaborados y entregados.</t>
  </si>
  <si>
    <t>Actualizaciones y seguimientos realizados</t>
  </si>
  <si>
    <t>01-01-02-05-01</t>
  </si>
  <si>
    <t>Fiscalización de Proyectos Desarrollo</t>
  </si>
  <si>
    <t>Mejora en sistema SIAF (Sistema Integral Administrativo Financiero ) para el Tramite y Fiscalización de Becas estudiantiles, Becas Estudios Técnicos, Créditos Universitarios</t>
  </si>
  <si>
    <t>Fiscalización de Becas Estudiantiles</t>
  </si>
  <si>
    <t xml:space="preserve">Tramite y Fiscalización de Becas Estudios Técnicos </t>
  </si>
  <si>
    <t xml:space="preserve">Tramite y Fiscalización de Créditos Universitarios </t>
  </si>
  <si>
    <t>Seguimiento, actualización y reportes de Disposiciones de CGR.</t>
  </si>
  <si>
    <t>Actualización de procedimientos, directrices y políticas de formulación, ejecución.</t>
  </si>
  <si>
    <t>Proceso de ejecución de la contratación pública de servicios profesionales en Ingeniería.</t>
  </si>
  <si>
    <t>Detección y aplicación de las mejoras en SIAF</t>
  </si>
  <si>
    <t>Cantidad de  Becas Estudiantiles/ Nº de Becas Estudiantiles  fiscalizadas</t>
  </si>
  <si>
    <t>Cantidad de  Becas Estudios Técnicos recibidas / Nº de Becas Estudios Técnicos fiscalizados y tramitados</t>
  </si>
  <si>
    <t>Cantidad de Créditos Universitarios recibidos / Nº de Créditos Universitarios  fiscalizados y tramitados</t>
  </si>
  <si>
    <t>Cantidad de Objetivos Planteados / Cantidad de Objetivos Ejecutados</t>
  </si>
  <si>
    <t>Cantidad de Disposiciones de CGR / Cantidad de Disposiciones de CGR, cumplidas.</t>
  </si>
  <si>
    <t>Cantidad de procedimientos, directrices y políticas / Cantidad de procedimientos, directrices y políticas actualizadas.</t>
  </si>
  <si>
    <t xml:space="preserve">Proceso de adjudicación/Formalización del proceso adjudicado de los servicios profesionales en ingeniería. </t>
  </si>
  <si>
    <t>Cantidad de informes entregados, de acuerdo a la demanda.</t>
  </si>
  <si>
    <t>Lic. Harold De la Cruz Azofeifa / Licda. María Agüero</t>
  </si>
  <si>
    <t>Lic. Harold De la Cruz Azofeifa</t>
  </si>
  <si>
    <t>Lic. Harold De la Cruz Azofeifa / Licda. Katherine Ugarte Barrantes</t>
  </si>
  <si>
    <t>ACCIONES CORRECTIVAS                                                     (Para metas con rezago de cumplimiento )</t>
  </si>
  <si>
    <t xml:space="preserve">Contraloría de Servicios </t>
  </si>
  <si>
    <t>01-01-02-04-01</t>
  </si>
  <si>
    <t xml:space="preserve">0.00.00 </t>
  </si>
  <si>
    <t>Remuneraciones</t>
  </si>
  <si>
    <t>01-01-02-04-02</t>
  </si>
  <si>
    <t>0.00.01</t>
  </si>
  <si>
    <t>01-01-02-04-03</t>
  </si>
  <si>
    <t>0.00.02</t>
  </si>
  <si>
    <t>01-01-02-04-04</t>
  </si>
  <si>
    <t>0.00.03</t>
  </si>
  <si>
    <t>01-01-02-04-05</t>
  </si>
  <si>
    <t>0.00.04</t>
  </si>
  <si>
    <t>01-01-02-04-06</t>
  </si>
  <si>
    <t>0.00.05</t>
  </si>
  <si>
    <t>1.00.00.00 - 0.00.00.00</t>
  </si>
  <si>
    <t>Remuneraciones y servicios</t>
  </si>
  <si>
    <t>0.00.00</t>
  </si>
  <si>
    <t xml:space="preserve"> Aseguramiento y Asesoría</t>
  </si>
  <si>
    <t>Cantidad de productos planeados / Cantidad de productos elaborados</t>
  </si>
  <si>
    <t>01-01-02-03-01</t>
  </si>
  <si>
    <t>0.00.00 - 01.00.00 -  02.00.00 - 05.00.00</t>
  </si>
  <si>
    <t>Auditoria interna</t>
  </si>
  <si>
    <t>Cantidad de capacitaciones programadas / Cantidad de capacitaciones aprobadas</t>
  </si>
  <si>
    <t>1.07.01.00</t>
  </si>
  <si>
    <t>Capacitaciones</t>
  </si>
  <si>
    <t>Desempeño presupuestario</t>
  </si>
  <si>
    <t xml:space="preserve"> Ejecución / Presupuesto </t>
  </si>
  <si>
    <t>Actividades asignadas por ley</t>
  </si>
  <si>
    <t>01-01-02-02-01</t>
  </si>
  <si>
    <t>0.02.05.00</t>
  </si>
  <si>
    <t>Junta directiva</t>
  </si>
  <si>
    <t>01-01-01-01-01</t>
  </si>
  <si>
    <t>Administración</t>
  </si>
  <si>
    <t xml:space="preserve">Asegurar el pago oportuno de todos las solicitudes de pago </t>
  </si>
  <si>
    <t>Cantidad de pagos aplicados  / Cantidad de pagos solicitados</t>
  </si>
  <si>
    <t>Cantidad de procesos adjudicados   / Cantidad de procesos solicitados</t>
  </si>
  <si>
    <t>0.00.00 / 01.00.00</t>
  </si>
  <si>
    <t xml:space="preserve"> 01-01-01-01-01</t>
  </si>
  <si>
    <t xml:space="preserve">01-01-04-06-01 </t>
  </si>
  <si>
    <t>1.02.04.00 /  1.03.07.00</t>
  </si>
  <si>
    <t>Servicios de Telecomunicaciones</t>
  </si>
  <si>
    <t>1.08.08.00 / 0.00.00</t>
  </si>
  <si>
    <t>5.99.03.00</t>
  </si>
  <si>
    <t>Bienes Intangibles</t>
  </si>
  <si>
    <t>5.01.05.00 / 5.01.04.00</t>
  </si>
  <si>
    <t>Equipo de programas de Computo y oficina</t>
  </si>
  <si>
    <t>O-CC-1.2.9</t>
  </si>
  <si>
    <t>O-CC-1.2.10</t>
  </si>
  <si>
    <t>01-01-01-01-01 / 01-01-04-09-01</t>
  </si>
  <si>
    <t>0.00.00.00 - 01.04.02.00</t>
  </si>
  <si>
    <t>1. COLABORADORES - CLIENTES (Mejorar el clima organizacional)</t>
  </si>
  <si>
    <t>1. COLABORADORES - CLIENTES (Optimizar las operaciones de la Institución)</t>
  </si>
  <si>
    <t>1. COLABORADORES - CLIENTES (Reducir la huella de carbono operativa  de la Institución)</t>
  </si>
  <si>
    <t>1. COLABORADORES - CLIENTES (Aumentar el nivel de destrezas  técnicas y blandas de los colaboradores)</t>
  </si>
  <si>
    <t>1. COLABORADORES - CLIENTES (Cartera de crédito, centro de cobro)</t>
  </si>
  <si>
    <t>1. COLABORADORES - CLIENTES (Administración)</t>
  </si>
  <si>
    <t>1.6</t>
  </si>
  <si>
    <t>1.7</t>
  </si>
  <si>
    <t>O-CC-1.5.1</t>
  </si>
  <si>
    <t>O-CC-1.5.2</t>
  </si>
  <si>
    <t>O-CC-1.5.3</t>
  </si>
  <si>
    <t>O-CC-1.5.4</t>
  </si>
  <si>
    <t>O-CC-1.6.1</t>
  </si>
  <si>
    <t>O-CC-1.6.2</t>
  </si>
  <si>
    <t>O-CC-1.6.3</t>
  </si>
  <si>
    <t>O-CC-1.6.4</t>
  </si>
  <si>
    <t>O-CC-1.6.5</t>
  </si>
  <si>
    <t>1. COLABORADORES - CLIENTES (Contraloría de Servicios)</t>
  </si>
  <si>
    <t>O-CC- 1.7.1</t>
  </si>
  <si>
    <t>O-CC- 1.7.2</t>
  </si>
  <si>
    <t>O-CC- 1.7.3</t>
  </si>
  <si>
    <t>O-CC- 1.7.4</t>
  </si>
  <si>
    <t>O-CC- 1.7.5</t>
  </si>
  <si>
    <t>O-CC- 1.7.6</t>
  </si>
  <si>
    <t>O-CC- 1.8.1</t>
  </si>
  <si>
    <t>1.8</t>
  </si>
  <si>
    <t>O-CC- 1.8.2</t>
  </si>
  <si>
    <t>O-CC- 1.8.3</t>
  </si>
  <si>
    <t>1. COLABORADORES - CLIENTES (Junta Directiva)</t>
  </si>
  <si>
    <t>1.9</t>
  </si>
  <si>
    <t>1. COLABORADORES - CLIENTES  (DTPDI)</t>
  </si>
  <si>
    <t>1.10</t>
  </si>
  <si>
    <t>O-CC- 1.9.1</t>
  </si>
  <si>
    <t>O-CC- 1.10.1</t>
  </si>
  <si>
    <t>O-CC- 1.10.2</t>
  </si>
  <si>
    <t>O-CC- 1.10.3</t>
  </si>
  <si>
    <t>O-CC- 1.10.4</t>
  </si>
  <si>
    <t>O-CC- 1.10.5</t>
  </si>
  <si>
    <t>O-CC- 1.10.6</t>
  </si>
  <si>
    <t>O-CC- 1.10.7</t>
  </si>
  <si>
    <t>O-CC- 1.10.8</t>
  </si>
  <si>
    <t>O-CC- 1.10.9</t>
  </si>
  <si>
    <t>O-CC- 1.10.10</t>
  </si>
  <si>
    <t>1. COLABORADORES - CLIENTES (Unidad de Planificación Institucional)</t>
  </si>
  <si>
    <t>1.11</t>
  </si>
  <si>
    <t>O-CC- 1.11.1</t>
  </si>
  <si>
    <t>O-CC- 1.11.2</t>
  </si>
  <si>
    <t>O-CC- 1.11.3</t>
  </si>
  <si>
    <t>O-CC- 1.11.4</t>
  </si>
  <si>
    <t>O-CC- 1.11.5</t>
  </si>
  <si>
    <t>O-CC- 1.11.6</t>
  </si>
  <si>
    <t>O-CC- 1.11.7</t>
  </si>
  <si>
    <t>O-CC- 1.11.8</t>
  </si>
  <si>
    <t>1. COLABORADORES - CLIENTES (Auditoría Interna)</t>
  </si>
  <si>
    <t>01-02-05-01-01 / 01-02-05-02-01</t>
  </si>
  <si>
    <t>0.00.00 / 1.04.06.00 / 2.00.00</t>
  </si>
  <si>
    <t>Remuneraciones, servicios generales y materiales</t>
  </si>
  <si>
    <t>01-02-05-01-01</t>
  </si>
  <si>
    <t>0.00.00 / 1.04.06.00</t>
  </si>
  <si>
    <t>Remuneraciones y servicios generales</t>
  </si>
  <si>
    <t>01-02-05-01-01 / 01-02-05-05-01</t>
  </si>
  <si>
    <t>0.00.00 / 1.04.99.00</t>
  </si>
  <si>
    <t>Remuneraciones y servicios de gestión y apoyo</t>
  </si>
  <si>
    <t>01-02-05-01-01 / 01-02-05-03-01</t>
  </si>
  <si>
    <t>01-02-05-06-01</t>
  </si>
  <si>
    <t>0.00.00 - 01.00.00 - 02.00.00 - 05.00.00</t>
  </si>
  <si>
    <t>Remuneraciones - Servicios- Materiales - Bienes duraderos</t>
  </si>
  <si>
    <t>Cantidad de sesiones realizadas / Cantidad de sesiones presupuestadas</t>
  </si>
  <si>
    <t>Asegurar la entrega oportuna de información presupuestaria a instituciones</t>
  </si>
  <si>
    <t>Asegurar la entrega oportuna de información contable a instituciones</t>
  </si>
  <si>
    <t>PRODUCTO</t>
  </si>
  <si>
    <t>DESCRIPCIÓN (Cuál es el producto que se brindará)</t>
  </si>
  <si>
    <t xml:space="preserve">Unidad de medida </t>
  </si>
  <si>
    <t>Plan de capacitaciones formulado / Cantidad de capacitaciones realizadas</t>
  </si>
  <si>
    <t>Porcentaje de Ejecución de presupuesto</t>
  </si>
  <si>
    <t>Mejora en la cantidad de procesos críticos automatizados</t>
  </si>
  <si>
    <t>Cantidad de procesos críticos automatizados</t>
  </si>
  <si>
    <t>Implementar un sistema de digitalización de documentos, que permitan reducir considerablemente las compras de resmas papel.</t>
  </si>
  <si>
    <t>Porcentaje de ejecución del presupuesto</t>
  </si>
  <si>
    <t>Porcentaje de avance en la digitalización de documentos / Porcentaje de reducción de resmas de papel compradas</t>
  </si>
  <si>
    <t>Reducir las brechas de competencias a través de un Programa de capacitación</t>
  </si>
  <si>
    <t>Plan de capacitaciones técnicas ejecutado</t>
  </si>
  <si>
    <t>Mejora en el % en clima organizacional referenciado a BP´s</t>
  </si>
  <si>
    <t xml:space="preserve">Colocar 80% de los recursos en proyectos de tecnología, ambientales, eficiencia y/o automatización de procesos productivos. Proyectos R. </t>
  </si>
  <si>
    <t xml:space="preserve">Procesos de planificación institucional ejecutados / procesos formulados </t>
  </si>
  <si>
    <t>Procesos de fiscalización de los productos de proyectos, becas y créditos universitarios, realizados.</t>
  </si>
  <si>
    <t>Cantidad de procesos de fiscalización realizados</t>
  </si>
  <si>
    <t>Ejecutar el mayor cantidad de recursos disponibles en los diferentes tipos de Becas y Carreras técnicas STEM</t>
  </si>
  <si>
    <t>Ejecutar el mayor %% de recursos en proyectos de tecnología, ambientales, eficiencia y/o automatización de procesos productivos</t>
  </si>
  <si>
    <t>Implementar un  PMINFR, interviniendo el mayor ## m2 del DLCG- que permitan modernizar las instalaciones.</t>
  </si>
  <si>
    <t>Implementar  estrategias de Mercadeo,  mejorar la oferta de productos, valorizar el concepto de 0% IVA. Que sean percibidos por sus clientes.</t>
  </si>
  <si>
    <t xml:space="preserve">Porcentaje de ejecución del Plan de mercadeo implementado </t>
  </si>
  <si>
    <t>Porcentaje de avance del  programa de contingencia a las demandas insatisfechas planteados por los clientes</t>
  </si>
  <si>
    <t xml:space="preserve">Establecer las necesidades de capacitación, formular el plan de capacitaciones, ejecutar el mayor numero de capacitaciones posibles. </t>
  </si>
  <si>
    <t>Implementar un informe de procesos críticos, realizar las mejoras de los sistemas y equipos de tecnología, según las necesidades dela institución.</t>
  </si>
  <si>
    <t xml:space="preserve">Promover con la participación de las personas usuarias, oportunidades de mejora continua e implementación de mecanismos de innovación y estándares de calidad a los servicios que brinda la institución. </t>
  </si>
  <si>
    <t>Cantidad de tramites presentados / Cantidad de trámites resueltos</t>
  </si>
  <si>
    <t>Fiscalización de los productos de proyectos de desarrollo, becas, créditos universitarios.</t>
  </si>
  <si>
    <t>Cantidad de Proyectos por fiscalizar /Nº de  proyectos fiscalizados</t>
  </si>
  <si>
    <t>Lic. Harold De la Cruz Azofeifa / Licda. Katherine Ugarte Barrantes / Eddie Núñez</t>
  </si>
  <si>
    <t>Servicios de desarrollo de sistemas informáticos</t>
  </si>
  <si>
    <t>Colocar 80% de los recursos en proyectos de tecnología, ambientales, eficiencia y/o automatización de procesos productivos. Proyectos No reembolsables</t>
  </si>
  <si>
    <t xml:space="preserve">Seguimiento y Control  de la Planificación Institucional </t>
  </si>
  <si>
    <t>Proceso de contratación y adjudicación en SICOP de servicios profesionales en ingeniería.</t>
  </si>
  <si>
    <t>Proporcionar los insumos de planificación institucional, fungir como enlace en las necesidades de la institución junto a Mideplan, STAP, BPIP, entre otros.</t>
  </si>
  <si>
    <t>Informe trimestral por unidades ejecutado. Informes Semestrales de cumplimento de metas a JD realizado.</t>
  </si>
  <si>
    <t>Cantidad de becas premio a la excelencia del sector indígena</t>
  </si>
  <si>
    <t xml:space="preserve">Elaboración de formulario de especificaciones técnicas en el SICOP para mejoras estructura metálica pasillos </t>
  </si>
  <si>
    <t xml:space="preserve">Especificaciones técnicas formuladas / Proceso inscrito en SICOP para mejoras estructura metálica pasillos </t>
  </si>
  <si>
    <t xml:space="preserve">Realizar proceso de contratación y adjudicación en el SICOP y la ejecución del proyecto para mejoras estructura metálica pasillos </t>
  </si>
  <si>
    <t xml:space="preserve">Elaboración de formulario de especificaciones técnicas en el SICOP para mejora Áreas Transportistas  </t>
  </si>
  <si>
    <t>Especificaciones técnicas formuladas / Proceso inscrito en SICOP para mejora Áreas Transportistas</t>
  </si>
  <si>
    <t xml:space="preserve">Realizar proceso de contratación y adjudicación en el SICOP y la ejecución del proyecto para mejora Áreas Transportistas </t>
  </si>
  <si>
    <t xml:space="preserve">Contratación de Servicios Generales de Limpieza de las Instalaciones  del D.L.C.G. y JUDESUR    </t>
  </si>
  <si>
    <t>Contratación de Servicios de Paisajismo y Mantenimiento de áreas verdes en el D.L.C.G.</t>
  </si>
  <si>
    <t xml:space="preserve">Realizar proceso de contratación y adjudicación en el SICOP y la ejecución del Proyecto "Contratación de Servicios Generales de Mantenimiento de Edificios" </t>
  </si>
  <si>
    <t xml:space="preserve">Elaboración de formulario de especificaciones técnicas en el SICOP para el cambio de cortinas metálicas entrada principal </t>
  </si>
  <si>
    <t xml:space="preserve">Especificaciones técnicas formuladas / Proceso inscrito en SICOP para el cambio de cortinas metálicas entrada principal </t>
  </si>
  <si>
    <t xml:space="preserve">Realizar proceso de contratación y adjudicación en el SICOP y la ejecución del proyecto para el cambio de cortinas metálicas entrada principal   </t>
  </si>
  <si>
    <t xml:space="preserve">Elaboración de formulario de especificaciones técnicas en el SICOP para la rotulación convencional para seguridad normativa </t>
  </si>
  <si>
    <t xml:space="preserve">Especificaciones técnicas formuladas / Proceso inscrito en SICOP para la rotulación convencional para seguridad normativa  </t>
  </si>
  <si>
    <t xml:space="preserve">Realizar proceso de contratación y adjudicación en el SICOP y la ejecución del proyecto para la rotulación convencional para seguridad normativa </t>
  </si>
  <si>
    <t xml:space="preserve">Elaboración de formulario de especificaciones técnicas en el SICOP para las cámaras de seguridad  </t>
  </si>
  <si>
    <t xml:space="preserve">Especificaciones técnicas formuladas / Proceso inscrito en SICOP para las cámaras de seguridad </t>
  </si>
  <si>
    <t xml:space="preserve">Realizar proceso de contratación y adjudicación en el SICOP y la ejecución del proyecto para las cámaras de seguridad </t>
  </si>
  <si>
    <t>Elaboración de formulario de especificaciones técnicas en el SICOP para las cámaras de seguridad  en circuito cerrado</t>
  </si>
  <si>
    <t xml:space="preserve">Especificaciones técnicas formuladas / Proceso inscrito en SICOP para las cámaras de seguridad en circuito cerrado  </t>
  </si>
  <si>
    <t xml:space="preserve">Realizar proceso de contratación y adjudicación en el SICOP y la ejecución del proyecto para la Adquisición de cámaras de seguridad en circuito cerrado </t>
  </si>
  <si>
    <t xml:space="preserve">Proceso de adjudicación/Formalización del proceso adjudicado/Ejecución de la Contratación </t>
  </si>
  <si>
    <t>Especificaciones técnicas formuladas / Proceso inscrito en SICOP para la Contratación de Servicios Técnicos   Profesionales para actualización de Plan de Gestión Ambiental y Plan de Emergencias del DLCG</t>
  </si>
  <si>
    <t>Seguimiento a la Contratación de Servicios Técnicos de Laboratorio de la Planta de tratamiento de aguas residuales</t>
  </si>
  <si>
    <t xml:space="preserve">Realizar proceso de contratación y adjudicación en el SICOP y la ejecución del proyecto para la concesión de los Locales desocupados  </t>
  </si>
  <si>
    <t>Implementar el informe de  procesos críticos</t>
  </si>
  <si>
    <t>## Procesos desarrollados. / ## Procesos críticos (de acuerdo a reportes mensuales)</t>
  </si>
  <si>
    <t>Evaluar resultados de la implementación de los procesos críticos</t>
  </si>
  <si>
    <t>Informe de evaluación realizada en el segundo semestre</t>
  </si>
  <si>
    <t xml:space="preserve">Firmar contrato de prorrogando licencias de office firmado. </t>
  </si>
  <si>
    <t>Hacer el plan desarrollado</t>
  </si>
  <si>
    <t>Remuneraciones y servicios jurídicos</t>
  </si>
  <si>
    <t>Porcentaje de cumplimiento del plan de trabajo de presupuesto</t>
  </si>
  <si>
    <t>Asegurar que se ejecuten todos los procesos de contratación administrativa</t>
  </si>
  <si>
    <t>Presupuesto asignado / presupuesto ejecutado</t>
  </si>
  <si>
    <t xml:space="preserve"> Mantenimiento y Reparación de equipo de computo</t>
  </si>
  <si>
    <t xml:space="preserve">Atender la demandas de tramites, quejas y sugerencias de los usuarios internos y externos de la institución. Realizar la evaluación de percepción de los servicios brindados por la institución, brindar el informa anual de labores. </t>
  </si>
  <si>
    <t>Aseguramiento y Asesoría</t>
  </si>
  <si>
    <t>01-04-08-01-01</t>
  </si>
  <si>
    <t>6,02,02,00</t>
  </si>
  <si>
    <t xml:space="preserve">Becas a terceras personas </t>
  </si>
  <si>
    <t>4,01,07,01</t>
  </si>
  <si>
    <t xml:space="preserve">Prestamos al sector privado Personas Financiamientos </t>
  </si>
  <si>
    <t>01-03-06-01-01</t>
  </si>
  <si>
    <t>4.01.07.04</t>
  </si>
  <si>
    <t>Prestamos al sector privado Cooperativas</t>
  </si>
  <si>
    <t>7.03.01</t>
  </si>
  <si>
    <t>TRANSFERENCIAS DE CAPITAL</t>
  </si>
  <si>
    <t>O-BCP- 2.2.1</t>
  </si>
  <si>
    <t>O-BCP- 2.3.1</t>
  </si>
  <si>
    <t>O-BCP- 2.3.2</t>
  </si>
  <si>
    <t>O-BCP- 2.3.3</t>
  </si>
  <si>
    <t>O-BCP- 2.3.4</t>
  </si>
  <si>
    <t>O-BCP- 2.3.5</t>
  </si>
  <si>
    <t>O-BCP- 2.3.6</t>
  </si>
  <si>
    <t>O-BCP- 2.3.7</t>
  </si>
  <si>
    <t xml:space="preserve">Plan de actualización profesional continúa. </t>
  </si>
  <si>
    <t>Cartera de crédito, centro de cobros</t>
  </si>
  <si>
    <t>Disminuir la mora de la cartera de crédito. Cumplir con las normas de contabilidad nacional</t>
  </si>
  <si>
    <t>Lograr cumplir con los mandatos de la ley 9356</t>
  </si>
  <si>
    <t xml:space="preserve">Numero de sesiones </t>
  </si>
  <si>
    <t>Cumplir con las obligaciones legales de la Junta Directiva</t>
  </si>
  <si>
    <t>Desempeño administrativo</t>
  </si>
  <si>
    <t>Desembolsar 300 Becas de Secundaria tipo A en el Periodo 2025</t>
  </si>
  <si>
    <t>Otorgar 5  Becas Tipo B en el Periodo 2025</t>
  </si>
  <si>
    <t>Otorgar 5 Becas Tipo C en el Periodo 2025</t>
  </si>
  <si>
    <t>Otorgar 2 Becas Tipo E en el Periodo 2025</t>
  </si>
  <si>
    <t>Otorgar 5 Becas Tipo D en el Periodo 2025</t>
  </si>
  <si>
    <t>Nº de  proyectos ejecutados/cantidad de proyectos proyectados para el periodo 2025</t>
  </si>
  <si>
    <t>Otorgar 5 proyectos no reembolsables para el periodo 2025</t>
  </si>
  <si>
    <t>TI</t>
  </si>
  <si>
    <t>Gestión Documental</t>
  </si>
  <si>
    <t>Proporcionar a la institución de un sistema de gestión documental y correspondencia. Disminuir el consumo de papel anual.</t>
  </si>
  <si>
    <t>Proveeduría</t>
  </si>
  <si>
    <t>Disminución en el % de mora de las carteras de crédito</t>
  </si>
  <si>
    <t>Información presupuestaria, contable, pagos, servicios, contrataciones administrativas, desempeño presupuestario</t>
  </si>
  <si>
    <t xml:space="preserve">Porcentaje de avance del presupuesto y control de entrega de documentos </t>
  </si>
  <si>
    <t>Auditorías carácter Especial. Auditorías Operativas. Auditorías Financieras. DP´s / RH´s / Advertencia / Asesoría. Administrativos. Asignaciones especiales. Sesiones de trabajo. Capacitación</t>
  </si>
  <si>
    <t>Plan de infraestructura. Interviniendo el mayor # de m2 del DLCG.</t>
  </si>
  <si>
    <t>Plan de medios. Implementar  estrategias de Mercadeo,  mejorar la oferta de productos, valorizar el concepto de 0% IVA. Que sean percibidos por sus clientes.</t>
  </si>
  <si>
    <t>Informe de resultado sobre las demandas realizadas.  Programa de contingencia a las demandas insatisfechas planteados por los clientes, que brinde soluciones ágiles y oportunas.</t>
  </si>
  <si>
    <t>Sumas sin asignación</t>
  </si>
  <si>
    <t>Presupuesto 2025</t>
  </si>
  <si>
    <t>Proyectos reembolsables. Recursos en proyectos de tecnología, ambientales, eficiencia y/o automatización de procesos productivos</t>
  </si>
  <si>
    <t>Becas A;B;C;E.  Becas Técnicas. Recursos disponibles en los diferentes tipos de Becas y Carreras técnicas STEM</t>
  </si>
  <si>
    <t>Total programado</t>
  </si>
  <si>
    <t xml:space="preserve">Presupuesto ejecutado/Presupuesto asignado </t>
  </si>
  <si>
    <t xml:space="preserve">Diagnostico realizado </t>
  </si>
  <si>
    <t>Plan de medios realizado</t>
  </si>
  <si>
    <t xml:space="preserve">Presupuesto ejecutado del plan de medios /Presupuesto asignado plan de medios </t>
  </si>
  <si>
    <t xml:space="preserve">Herramienta desarrollada y aplicada </t>
  </si>
  <si>
    <t xml:space="preserve">Proceso de concesión realizado </t>
  </si>
  <si>
    <t>Otorgar 50 Financiamientos Universitario en carreras STEM para el periodo 2025</t>
  </si>
  <si>
    <t>Otorgar 30 Becas de Educación Técnica en carreras STEM para el periodo 2025</t>
  </si>
  <si>
    <t>Créditos universitarios 100% reembolsables</t>
  </si>
  <si>
    <t>Cantidad de créditos financiados / Cantidad de proyectada</t>
  </si>
  <si>
    <t>Cantidad de proyectos financiados / Cantidad de proyectos programados</t>
  </si>
  <si>
    <t>Cantidad de becas entregadas / Cantidad de becas proyectadas</t>
  </si>
  <si>
    <t>Proyectos no reembolsables. Recursos en proyectos de tecnología, ambientales, eficiencia y/o automatización de procesos productivos.</t>
  </si>
  <si>
    <t>O-CC- 1.11.9</t>
  </si>
  <si>
    <t>Seguimiento SEVRI POI y PEI</t>
  </si>
  <si>
    <t>Matriz de SEVRI PO- PEI con riesgos identificados, puntos 1 al 4</t>
  </si>
  <si>
    <t>01-01-02-05-02</t>
  </si>
  <si>
    <t>Plan Operativo institucional 2026</t>
  </si>
  <si>
    <t>Programación Presupuestaria Plan Operativo 2026</t>
  </si>
  <si>
    <t>Otorgar 1 proyecto reembolsables para el periodo 2025  ( Proyecto PYMES)</t>
  </si>
  <si>
    <t xml:space="preserve">3. CLIENTES (COMPRADORES-CONCESIONARIOS) </t>
  </si>
  <si>
    <t>Propuesto total POI</t>
  </si>
  <si>
    <t>Licda. María Agüero Quirós / Lic. Harold De la Cruz Azofeifa</t>
  </si>
  <si>
    <t>Proyectos No reembolsables. Ejecutar  recursos en proyectos de tecnología, ambientales, eficiencia y/o automatización de procesos productivos</t>
  </si>
  <si>
    <t xml:space="preserve">Encuesta realizada </t>
  </si>
  <si>
    <t>Ejecución de los procesos de planificación institucional, de acuerdo con los lineamientos de Mideplan</t>
  </si>
  <si>
    <t>PLAN OPERATIVO INSTITUCIONAL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</si>
</sst>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₡&quot;* #,##0.00_-;\-&quot;₡&quot;* #,##0.00_-;_-&quot;₡&quot;* &quot;-&quot;??_-;_-@_-"/>
    <numFmt numFmtId="43" formatCode="_-* #,##0.00_-;\-* #,##0.00_-;_-* &quot;-&quot;??_-;_-@_-"/>
    <numFmt numFmtId="164" formatCode="d\-m\-yy;@"/>
    <numFmt numFmtId="165" formatCode="[$-C0A]dd\-mmm\-yy;@"/>
    <numFmt numFmtId="166" formatCode="[$-C0A]d\-mmm\-yy;@"/>
    <numFmt numFmtId="167" formatCode="_(&quot;₡&quot;* #,##0.00_);_(&quot;₡&quot;* \(#,##0.00\);_(&quot;₡&quot;* &quot;-&quot;??_);_(@_)"/>
    <numFmt numFmtId="168" formatCode="&quot;₡&quot;#,##0.00"/>
    <numFmt numFmtId="169" formatCode="_-* #,##0.00\ _€_-;\-* #,##0.00\ _€_-;_-* &quot;-&quot;??\ _€_-;_-@_-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indexed="81"/>
      <name val="Tahoma"/>
      <family val="2"/>
    </font>
    <font>
      <b/>
      <sz val="8"/>
      <color indexed="81"/>
      <name val="Tahoma"/>
      <family val="2"/>
    </font>
    <font>
      <sz val="20"/>
      <color indexed="81"/>
      <name val="Tahoma"/>
      <family val="2"/>
    </font>
    <font>
      <sz val="22"/>
      <color indexed="81"/>
      <name val="Tahoma"/>
      <family val="2"/>
    </font>
    <font>
      <sz val="10"/>
      <name val="Calibri"/>
      <family val="2"/>
      <scheme val="minor"/>
    </font>
    <font>
      <b/>
      <u/>
      <sz val="48"/>
      <color indexed="9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2"/>
      <name val="Calibri"/>
      <family val="2"/>
      <scheme val="minor"/>
    </font>
    <font>
      <u/>
      <sz val="34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8"/>
      <color indexed="9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22"/>
      <color indexed="9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2"/>
      <color indexed="9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u/>
      <sz val="3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4"/>
      <name val="Calibri"/>
      <family val="2"/>
      <scheme val="minor"/>
    </font>
    <font>
      <sz val="20"/>
      <color indexed="10"/>
      <name val="Calibri"/>
      <family val="2"/>
      <scheme val="minor"/>
    </font>
    <font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2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9" fontId="6" fillId="0" borderId="0" applyFont="0" applyFill="0" applyBorder="0" applyAlignment="0" applyProtection="0"/>
    <xf numFmtId="0" fontId="6" fillId="0" borderId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34" fillId="0" borderId="0"/>
  </cellStyleXfs>
  <cellXfs count="217">
    <xf numFmtId="0" fontId="0" fillId="0" borderId="0" xfId="0"/>
    <xf numFmtId="0" fontId="11" fillId="0" borderId="0" xfId="2" applyFont="1"/>
    <xf numFmtId="0" fontId="11" fillId="0" borderId="0" xfId="2" applyFont="1" applyAlignment="1">
      <alignment horizontal="center"/>
    </xf>
    <xf numFmtId="9" fontId="11" fillId="0" borderId="0" xfId="2" applyNumberFormat="1" applyFont="1" applyAlignment="1">
      <alignment horizontal="center"/>
    </xf>
    <xf numFmtId="0" fontId="12" fillId="2" borderId="16" xfId="2" applyFont="1" applyFill="1" applyBorder="1" applyAlignment="1">
      <alignment horizontal="center" vertical="center"/>
    </xf>
    <xf numFmtId="0" fontId="13" fillId="0" borderId="0" xfId="2" applyFont="1"/>
    <xf numFmtId="14" fontId="11" fillId="0" borderId="0" xfId="2" applyNumberFormat="1" applyFont="1"/>
    <xf numFmtId="0" fontId="12" fillId="2" borderId="15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5" fillId="0" borderId="0" xfId="2" applyFont="1" applyAlignment="1">
      <alignment horizontal="left"/>
    </xf>
    <xf numFmtId="0" fontId="15" fillId="0" borderId="0" xfId="2" applyFont="1" applyAlignment="1">
      <alignment horizontal="center"/>
    </xf>
    <xf numFmtId="0" fontId="15" fillId="0" borderId="12" xfId="2" applyFont="1" applyBorder="1"/>
    <xf numFmtId="9" fontId="15" fillId="0" borderId="12" xfId="2" applyNumberFormat="1" applyFont="1" applyBorder="1" applyAlignment="1">
      <alignment horizontal="center"/>
    </xf>
    <xf numFmtId="0" fontId="14" fillId="0" borderId="22" xfId="2" applyFont="1" applyBorder="1" applyAlignment="1">
      <alignment horizontal="center" vertical="center"/>
    </xf>
    <xf numFmtId="0" fontId="16" fillId="15" borderId="19" xfId="2" applyFont="1" applyFill="1" applyBorder="1" applyAlignment="1">
      <alignment horizontal="center" vertical="center"/>
    </xf>
    <xf numFmtId="9" fontId="18" fillId="3" borderId="1" xfId="2" applyNumberFormat="1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vertical="center" wrapText="1"/>
    </xf>
    <xf numFmtId="0" fontId="19" fillId="0" borderId="1" xfId="2" applyFont="1" applyBorder="1"/>
    <xf numFmtId="0" fontId="11" fillId="0" borderId="0" xfId="2" applyFont="1" applyAlignment="1">
      <alignment horizontal="center" wrapText="1"/>
    </xf>
    <xf numFmtId="0" fontId="14" fillId="16" borderId="19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20" fillId="6" borderId="0" xfId="2" applyFont="1" applyFill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0" borderId="11" xfId="2" applyFont="1" applyBorder="1" applyAlignment="1">
      <alignment horizontal="center" vertical="center" wrapText="1"/>
    </xf>
    <xf numFmtId="9" fontId="22" fillId="0" borderId="12" xfId="2" applyNumberFormat="1" applyFont="1" applyBorder="1" applyAlignment="1">
      <alignment horizontal="center" vertical="center" wrapText="1"/>
    </xf>
    <xf numFmtId="0" fontId="22" fillId="0" borderId="9" xfId="2" applyFont="1" applyBorder="1" applyAlignment="1">
      <alignment vertical="center"/>
    </xf>
    <xf numFmtId="0" fontId="17" fillId="0" borderId="1" xfId="2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0" fontId="23" fillId="0" borderId="2" xfId="2" applyFont="1" applyBorder="1" applyAlignment="1">
      <alignment horizontal="center" vertical="center" wrapText="1"/>
    </xf>
    <xf numFmtId="0" fontId="20" fillId="2" borderId="10" xfId="2" applyFont="1" applyFill="1" applyBorder="1" applyAlignment="1">
      <alignment horizontal="center" vertical="center"/>
    </xf>
    <xf numFmtId="0" fontId="20" fillId="2" borderId="6" xfId="2" applyFont="1" applyFill="1" applyBorder="1" applyAlignment="1">
      <alignment horizontal="center" vertical="center"/>
    </xf>
    <xf numFmtId="0" fontId="16" fillId="17" borderId="21" xfId="2" applyFont="1" applyFill="1" applyBorder="1" applyAlignment="1">
      <alignment horizontal="center" vertical="center"/>
    </xf>
    <xf numFmtId="0" fontId="20" fillId="2" borderId="2" xfId="2" applyFont="1" applyFill="1" applyBorder="1" applyAlignment="1">
      <alignment horizontal="center" vertical="center"/>
    </xf>
    <xf numFmtId="0" fontId="20" fillId="2" borderId="3" xfId="2" applyFont="1" applyFill="1" applyBorder="1" applyAlignment="1">
      <alignment vertical="center"/>
    </xf>
    <xf numFmtId="0" fontId="26" fillId="2" borderId="4" xfId="2" applyFont="1" applyFill="1" applyBorder="1" applyAlignment="1">
      <alignment vertical="center"/>
    </xf>
    <xf numFmtId="0" fontId="20" fillId="2" borderId="4" xfId="2" applyFont="1" applyFill="1" applyBorder="1" applyAlignment="1">
      <alignment vertical="center"/>
    </xf>
    <xf numFmtId="9" fontId="20" fillId="2" borderId="4" xfId="2" applyNumberFormat="1" applyFont="1" applyFill="1" applyBorder="1" applyAlignment="1">
      <alignment horizontal="center" vertical="center"/>
    </xf>
    <xf numFmtId="9" fontId="20" fillId="2" borderId="4" xfId="1" applyFont="1" applyFill="1" applyBorder="1" applyAlignment="1" applyProtection="1">
      <alignment horizontal="center" vertical="center"/>
    </xf>
    <xf numFmtId="0" fontId="20" fillId="2" borderId="4" xfId="2" applyFont="1" applyFill="1" applyBorder="1" applyAlignment="1">
      <alignment horizontal="center" vertical="center"/>
    </xf>
    <xf numFmtId="9" fontId="27" fillId="8" borderId="1" xfId="2" applyNumberFormat="1" applyFont="1" applyFill="1" applyBorder="1" applyAlignment="1">
      <alignment horizontal="center" vertical="center" wrapText="1"/>
    </xf>
    <xf numFmtId="0" fontId="20" fillId="2" borderId="5" xfId="2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wrapText="1"/>
    </xf>
    <xf numFmtId="9" fontId="28" fillId="3" borderId="1" xfId="2" applyNumberFormat="1" applyFont="1" applyFill="1" applyBorder="1" applyAlignment="1">
      <alignment horizontal="center" vertical="center" wrapText="1"/>
    </xf>
    <xf numFmtId="49" fontId="28" fillId="3" borderId="1" xfId="2" applyNumberFormat="1" applyFont="1" applyFill="1" applyBorder="1" applyAlignment="1">
      <alignment horizontal="left" vertical="center" wrapText="1"/>
    </xf>
    <xf numFmtId="0" fontId="28" fillId="3" borderId="1" xfId="2" applyFont="1" applyFill="1" applyBorder="1" applyAlignment="1">
      <alignment horizontal="center" vertical="center" wrapText="1"/>
    </xf>
    <xf numFmtId="165" fontId="28" fillId="3" borderId="1" xfId="2" applyNumberFormat="1" applyFont="1" applyFill="1" applyBorder="1" applyAlignment="1">
      <alignment horizontal="center" vertical="center" wrapText="1"/>
    </xf>
    <xf numFmtId="1" fontId="28" fillId="3" borderId="1" xfId="2" applyNumberFormat="1" applyFont="1" applyFill="1" applyBorder="1" applyAlignment="1">
      <alignment horizontal="center" vertical="center" wrapText="1"/>
    </xf>
    <xf numFmtId="166" fontId="28" fillId="0" borderId="1" xfId="2" applyNumberFormat="1" applyFont="1" applyBorder="1" applyAlignment="1" applyProtection="1">
      <alignment horizontal="center" vertical="center" wrapText="1"/>
      <protection locked="0"/>
    </xf>
    <xf numFmtId="1" fontId="28" fillId="21" borderId="1" xfId="2" applyNumberFormat="1" applyFont="1" applyFill="1" applyBorder="1" applyAlignment="1">
      <alignment horizontal="center" vertical="center" wrapText="1"/>
    </xf>
    <xf numFmtId="9" fontId="28" fillId="0" borderId="1" xfId="2" applyNumberFormat="1" applyFont="1" applyBorder="1" applyAlignment="1" applyProtection="1">
      <alignment horizontal="center" vertical="center" wrapText="1"/>
      <protection locked="0"/>
    </xf>
    <xf numFmtId="9" fontId="28" fillId="0" borderId="1" xfId="2" applyNumberFormat="1" applyFont="1" applyBorder="1" applyAlignment="1">
      <alignment horizontal="center" vertical="center" wrapText="1"/>
    </xf>
    <xf numFmtId="9" fontId="24" fillId="22" borderId="1" xfId="2" applyNumberFormat="1" applyFont="1" applyFill="1" applyBorder="1" applyAlignment="1">
      <alignment horizontal="center" vertical="center" wrapText="1"/>
    </xf>
    <xf numFmtId="9" fontId="24" fillId="3" borderId="1" xfId="2" applyNumberFormat="1" applyFont="1" applyFill="1" applyBorder="1" applyAlignment="1">
      <alignment horizontal="center" vertical="center" wrapText="1"/>
    </xf>
    <xf numFmtId="0" fontId="28" fillId="4" borderId="1" xfId="2" applyFont="1" applyFill="1" applyBorder="1" applyAlignment="1">
      <alignment horizontal="center" vertical="center" wrapText="1"/>
    </xf>
    <xf numFmtId="0" fontId="28" fillId="0" borderId="1" xfId="2" applyFont="1" applyBorder="1" applyAlignment="1" applyProtection="1">
      <alignment horizontal="center" vertical="center" wrapText="1"/>
      <protection locked="0"/>
    </xf>
    <xf numFmtId="49" fontId="28" fillId="3" borderId="1" xfId="2" applyNumberFormat="1" applyFont="1" applyFill="1" applyBorder="1" applyAlignment="1">
      <alignment horizontal="center" vertical="center" wrapText="1"/>
    </xf>
    <xf numFmtId="9" fontId="28" fillId="3" borderId="1" xfId="2" applyNumberFormat="1" applyFont="1" applyFill="1" applyBorder="1" applyAlignment="1">
      <alignment horizontal="left" vertical="center" wrapText="1"/>
    </xf>
    <xf numFmtId="9" fontId="28" fillId="23" borderId="1" xfId="2" applyNumberFormat="1" applyFont="1" applyFill="1" applyBorder="1" applyAlignment="1">
      <alignment horizontal="center" vertical="center" wrapText="1"/>
    </xf>
    <xf numFmtId="0" fontId="28" fillId="23" borderId="1" xfId="2" applyFont="1" applyFill="1" applyBorder="1" applyAlignment="1">
      <alignment vertical="center" wrapText="1"/>
    </xf>
    <xf numFmtId="0" fontId="29" fillId="13" borderId="3" xfId="2" applyFont="1" applyFill="1" applyBorder="1" applyAlignment="1">
      <alignment vertical="center"/>
    </xf>
    <xf numFmtId="0" fontId="30" fillId="13" borderId="4" xfId="2" applyFont="1" applyFill="1" applyBorder="1" applyAlignment="1">
      <alignment vertical="center"/>
    </xf>
    <xf numFmtId="0" fontId="29" fillId="13" borderId="4" xfId="2" applyFont="1" applyFill="1" applyBorder="1" applyAlignment="1">
      <alignment vertical="center"/>
    </xf>
    <xf numFmtId="9" fontId="29" fillId="13" borderId="4" xfId="2" applyNumberFormat="1" applyFont="1" applyFill="1" applyBorder="1" applyAlignment="1">
      <alignment horizontal="center" vertical="center"/>
    </xf>
    <xf numFmtId="9" fontId="29" fillId="13" borderId="4" xfId="1" applyFont="1" applyFill="1" applyBorder="1" applyAlignment="1" applyProtection="1">
      <alignment horizontal="center" vertical="center"/>
    </xf>
    <xf numFmtId="0" fontId="29" fillId="13" borderId="4" xfId="2" applyFont="1" applyFill="1" applyBorder="1" applyAlignment="1">
      <alignment horizontal="center" vertical="center"/>
    </xf>
    <xf numFmtId="9" fontId="24" fillId="13" borderId="1" xfId="2" applyNumberFormat="1" applyFont="1" applyFill="1" applyBorder="1" applyAlignment="1">
      <alignment horizontal="center" vertical="center" wrapText="1"/>
    </xf>
    <xf numFmtId="0" fontId="29" fillId="13" borderId="5" xfId="2" applyFont="1" applyFill="1" applyBorder="1" applyAlignment="1">
      <alignment vertical="center"/>
    </xf>
    <xf numFmtId="0" fontId="29" fillId="13" borderId="9" xfId="2" applyFont="1" applyFill="1" applyBorder="1" applyAlignment="1">
      <alignment horizontal="center" vertical="center"/>
    </xf>
    <xf numFmtId="0" fontId="29" fillId="13" borderId="2" xfId="2" applyFont="1" applyFill="1" applyBorder="1" applyAlignment="1">
      <alignment horizontal="center" vertical="center"/>
    </xf>
    <xf numFmtId="0" fontId="11" fillId="13" borderId="0" xfId="2" applyFont="1" applyFill="1"/>
    <xf numFmtId="0" fontId="29" fillId="11" borderId="3" xfId="2" applyFont="1" applyFill="1" applyBorder="1" applyAlignment="1">
      <alignment vertical="center"/>
    </xf>
    <xf numFmtId="0" fontId="30" fillId="11" borderId="4" xfId="2" applyFont="1" applyFill="1" applyBorder="1" applyAlignment="1">
      <alignment vertical="center"/>
    </xf>
    <xf numFmtId="0" fontId="29" fillId="11" borderId="4" xfId="2" applyFont="1" applyFill="1" applyBorder="1" applyAlignment="1">
      <alignment vertical="center"/>
    </xf>
    <xf numFmtId="9" fontId="29" fillId="11" borderId="4" xfId="2" applyNumberFormat="1" applyFont="1" applyFill="1" applyBorder="1" applyAlignment="1">
      <alignment horizontal="center" vertical="center"/>
    </xf>
    <xf numFmtId="9" fontId="29" fillId="11" borderId="4" xfId="1" applyFont="1" applyFill="1" applyBorder="1" applyAlignment="1" applyProtection="1">
      <alignment horizontal="center" vertical="center"/>
    </xf>
    <xf numFmtId="0" fontId="29" fillId="11" borderId="4" xfId="2" applyFont="1" applyFill="1" applyBorder="1" applyAlignment="1">
      <alignment horizontal="center" vertical="center"/>
    </xf>
    <xf numFmtId="9" fontId="24" fillId="11" borderId="1" xfId="2" applyNumberFormat="1" applyFont="1" applyFill="1" applyBorder="1" applyAlignment="1">
      <alignment horizontal="center" vertical="center" wrapText="1"/>
    </xf>
    <xf numFmtId="0" fontId="29" fillId="11" borderId="5" xfId="2" applyFont="1" applyFill="1" applyBorder="1" applyAlignment="1">
      <alignment vertical="center"/>
    </xf>
    <xf numFmtId="0" fontId="29" fillId="11" borderId="9" xfId="2" applyFont="1" applyFill="1" applyBorder="1" applyAlignment="1">
      <alignment horizontal="center" vertical="center"/>
    </xf>
    <xf numFmtId="0" fontId="29" fillId="11" borderId="2" xfId="2" applyFont="1" applyFill="1" applyBorder="1" applyAlignment="1">
      <alignment horizontal="center" vertical="center"/>
    </xf>
    <xf numFmtId="0" fontId="20" fillId="2" borderId="9" xfId="2" applyFont="1" applyFill="1" applyBorder="1" applyAlignment="1">
      <alignment horizontal="center" vertical="center"/>
    </xf>
    <xf numFmtId="0" fontId="23" fillId="12" borderId="1" xfId="2" applyFont="1" applyFill="1" applyBorder="1" applyAlignment="1">
      <alignment horizontal="center" vertical="center" wrapText="1"/>
    </xf>
    <xf numFmtId="0" fontId="25" fillId="11" borderId="1" xfId="2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 wrapText="1"/>
    </xf>
    <xf numFmtId="9" fontId="28" fillId="10" borderId="1" xfId="2" applyNumberFormat="1" applyFont="1" applyFill="1" applyBorder="1" applyAlignment="1">
      <alignment horizontal="center" vertical="center" wrapText="1"/>
    </xf>
    <xf numFmtId="168" fontId="28" fillId="25" borderId="1" xfId="2" applyNumberFormat="1" applyFont="1" applyFill="1" applyBorder="1" applyAlignment="1">
      <alignment horizontal="center" vertical="center" wrapText="1"/>
    </xf>
    <xf numFmtId="1" fontId="28" fillId="25" borderId="1" xfId="2" applyNumberFormat="1" applyFont="1" applyFill="1" applyBorder="1" applyAlignment="1">
      <alignment horizontal="center" vertical="center" wrapText="1"/>
    </xf>
    <xf numFmtId="10" fontId="28" fillId="25" borderId="1" xfId="2" applyNumberFormat="1" applyFont="1" applyFill="1" applyBorder="1" applyAlignment="1">
      <alignment horizontal="center" vertical="center" wrapText="1"/>
    </xf>
    <xf numFmtId="1" fontId="24" fillId="9" borderId="1" xfId="2" applyNumberFormat="1" applyFont="1" applyFill="1" applyBorder="1" applyAlignment="1">
      <alignment horizontal="center" vertical="center" wrapText="1"/>
    </xf>
    <xf numFmtId="168" fontId="24" fillId="9" borderId="1" xfId="2" applyNumberFormat="1" applyFont="1" applyFill="1" applyBorder="1" applyAlignment="1">
      <alignment horizontal="center" vertical="center" wrapText="1"/>
    </xf>
    <xf numFmtId="0" fontId="18" fillId="4" borderId="6" xfId="2" applyFont="1" applyFill="1" applyBorder="1" applyAlignment="1">
      <alignment vertical="center" wrapText="1"/>
    </xf>
    <xf numFmtId="0" fontId="23" fillId="11" borderId="3" xfId="2" applyFont="1" applyFill="1" applyBorder="1" applyAlignment="1">
      <alignment horizontal="center" vertical="center" wrapText="1"/>
    </xf>
    <xf numFmtId="0" fontId="23" fillId="11" borderId="1" xfId="2" applyFont="1" applyFill="1" applyBorder="1" applyAlignment="1">
      <alignment horizontal="center" vertical="center" wrapText="1"/>
    </xf>
    <xf numFmtId="0" fontId="23" fillId="4" borderId="1" xfId="2" applyFont="1" applyFill="1" applyBorder="1" applyAlignment="1">
      <alignment horizontal="center" vertical="center" wrapText="1"/>
    </xf>
    <xf numFmtId="0" fontId="23" fillId="4" borderId="11" xfId="2" applyFont="1" applyFill="1" applyBorder="1" applyAlignment="1">
      <alignment horizontal="center" vertical="center" wrapText="1"/>
    </xf>
    <xf numFmtId="0" fontId="28" fillId="6" borderId="9" xfId="2" applyFont="1" applyFill="1" applyBorder="1" applyAlignment="1">
      <alignment vertical="center" wrapText="1"/>
    </xf>
    <xf numFmtId="0" fontId="28" fillId="6" borderId="10" xfId="2" applyFont="1" applyFill="1" applyBorder="1" applyAlignment="1">
      <alignment vertical="center" wrapText="1"/>
    </xf>
    <xf numFmtId="0" fontId="28" fillId="6" borderId="8" xfId="2" applyFont="1" applyFill="1" applyBorder="1" applyAlignment="1">
      <alignment vertical="center" wrapText="1"/>
    </xf>
    <xf numFmtId="0" fontId="18" fillId="4" borderId="6" xfId="2" applyFont="1" applyFill="1" applyBorder="1" applyAlignment="1">
      <alignment horizontal="center" vertical="center" wrapText="1"/>
    </xf>
    <xf numFmtId="168" fontId="20" fillId="2" borderId="4" xfId="2" applyNumberFormat="1" applyFont="1" applyFill="1" applyBorder="1" applyAlignment="1">
      <alignment vertical="center"/>
    </xf>
    <xf numFmtId="0" fontId="20" fillId="6" borderId="4" xfId="2" applyFont="1" applyFill="1" applyBorder="1" applyAlignment="1">
      <alignment vertical="center"/>
    </xf>
    <xf numFmtId="9" fontId="20" fillId="6" borderId="4" xfId="2" applyNumberFormat="1" applyFont="1" applyFill="1" applyBorder="1" applyAlignment="1">
      <alignment horizontal="center" vertical="center"/>
    </xf>
    <xf numFmtId="9" fontId="27" fillId="6" borderId="1" xfId="2" applyNumberFormat="1" applyFont="1" applyFill="1" applyBorder="1" applyAlignment="1">
      <alignment horizontal="center" vertical="center" wrapText="1"/>
    </xf>
    <xf numFmtId="168" fontId="20" fillId="20" borderId="4" xfId="2" applyNumberFormat="1" applyFont="1" applyFill="1" applyBorder="1" applyAlignment="1">
      <alignment vertical="center"/>
    </xf>
    <xf numFmtId="9" fontId="24" fillId="22" borderId="4" xfId="2" applyNumberFormat="1" applyFont="1" applyFill="1" applyBorder="1" applyAlignment="1">
      <alignment horizontal="center" vertical="center" wrapText="1"/>
    </xf>
    <xf numFmtId="0" fontId="28" fillId="4" borderId="4" xfId="2" applyFont="1" applyFill="1" applyBorder="1" applyAlignment="1">
      <alignment horizontal="center" vertical="center" wrapText="1"/>
    </xf>
    <xf numFmtId="0" fontId="28" fillId="0" borderId="4" xfId="2" applyFont="1" applyBorder="1" applyAlignment="1" applyProtection="1">
      <alignment horizontal="center" vertical="center" wrapText="1"/>
      <protection locked="0"/>
    </xf>
    <xf numFmtId="168" fontId="29" fillId="6" borderId="4" xfId="2" applyNumberFormat="1" applyFont="1" applyFill="1" applyBorder="1" applyAlignment="1">
      <alignment vertical="center"/>
    </xf>
    <xf numFmtId="0" fontId="29" fillId="6" borderId="4" xfId="2" applyFont="1" applyFill="1" applyBorder="1" applyAlignment="1">
      <alignment vertical="center"/>
    </xf>
    <xf numFmtId="166" fontId="28" fillId="0" borderId="4" xfId="2" applyNumberFormat="1" applyFont="1" applyBorder="1" applyAlignment="1" applyProtection="1">
      <alignment horizontal="center" vertical="center" wrapText="1"/>
      <protection locked="0"/>
    </xf>
    <xf numFmtId="1" fontId="28" fillId="3" borderId="4" xfId="2" applyNumberFormat="1" applyFont="1" applyFill="1" applyBorder="1" applyAlignment="1">
      <alignment horizontal="center" vertical="center" wrapText="1"/>
    </xf>
    <xf numFmtId="1" fontId="28" fillId="21" borderId="4" xfId="2" applyNumberFormat="1" applyFont="1" applyFill="1" applyBorder="1" applyAlignment="1">
      <alignment horizontal="center" vertical="center" wrapText="1"/>
    </xf>
    <xf numFmtId="0" fontId="24" fillId="4" borderId="6" xfId="2" applyFont="1" applyFill="1" applyBorder="1" applyAlignment="1">
      <alignment vertical="center" wrapText="1"/>
    </xf>
    <xf numFmtId="9" fontId="28" fillId="3" borderId="1" xfId="1" applyFont="1" applyFill="1" applyBorder="1" applyAlignment="1" applyProtection="1">
      <alignment horizontal="center" vertical="center" wrapText="1"/>
    </xf>
    <xf numFmtId="0" fontId="18" fillId="4" borderId="2" xfId="2" applyFont="1" applyFill="1" applyBorder="1" applyAlignment="1">
      <alignment vertical="center" wrapText="1"/>
    </xf>
    <xf numFmtId="0" fontId="23" fillId="19" borderId="4" xfId="2" applyFont="1" applyFill="1" applyBorder="1" applyAlignment="1">
      <alignment horizontal="center" vertical="center" wrapText="1"/>
    </xf>
    <xf numFmtId="0" fontId="18" fillId="4" borderId="2" xfId="2" applyFont="1" applyFill="1" applyBorder="1" applyAlignment="1">
      <alignment horizontal="center" vertical="center" wrapText="1"/>
    </xf>
    <xf numFmtId="0" fontId="18" fillId="4" borderId="7" xfId="2" applyFont="1" applyFill="1" applyBorder="1" applyAlignment="1">
      <alignment horizontal="center" vertical="center" wrapText="1"/>
    </xf>
    <xf numFmtId="0" fontId="20" fillId="6" borderId="12" xfId="2" applyFont="1" applyFill="1" applyBorder="1" applyAlignment="1">
      <alignment vertical="center"/>
    </xf>
    <xf numFmtId="9" fontId="29" fillId="6" borderId="4" xfId="2" applyNumberFormat="1" applyFont="1" applyFill="1" applyBorder="1" applyAlignment="1">
      <alignment horizontal="center" vertical="center"/>
    </xf>
    <xf numFmtId="9" fontId="24" fillId="6" borderId="1" xfId="2" applyNumberFormat="1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168" fontId="20" fillId="0" borderId="4" xfId="2" applyNumberFormat="1" applyFont="1" applyBorder="1" applyAlignment="1">
      <alignment vertical="center"/>
    </xf>
    <xf numFmtId="0" fontId="31" fillId="0" borderId="0" xfId="2" applyFont="1" applyAlignment="1">
      <alignment horizontal="left"/>
    </xf>
    <xf numFmtId="0" fontId="28" fillId="3" borderId="5" xfId="0" applyFont="1" applyFill="1" applyBorder="1" applyAlignment="1">
      <alignment horizontal="center" vertical="center" wrapText="1"/>
    </xf>
    <xf numFmtId="0" fontId="28" fillId="23" borderId="5" xfId="2" applyFont="1" applyFill="1" applyBorder="1" applyAlignment="1">
      <alignment horizontal="center" vertical="center" wrapText="1"/>
    </xf>
    <xf numFmtId="9" fontId="20" fillId="6" borderId="12" xfId="2" applyNumberFormat="1" applyFont="1" applyFill="1" applyBorder="1" applyAlignment="1">
      <alignment horizontal="center" vertical="center"/>
    </xf>
    <xf numFmtId="9" fontId="27" fillId="6" borderId="2" xfId="2" applyNumberFormat="1" applyFont="1" applyFill="1" applyBorder="1" applyAlignment="1">
      <alignment horizontal="center" vertical="center" wrapText="1"/>
    </xf>
    <xf numFmtId="0" fontId="29" fillId="11" borderId="13" xfId="2" applyFont="1" applyFill="1" applyBorder="1" applyAlignment="1">
      <alignment vertical="center"/>
    </xf>
    <xf numFmtId="0" fontId="30" fillId="11" borderId="14" xfId="2" applyFont="1" applyFill="1" applyBorder="1" applyAlignment="1">
      <alignment vertical="center"/>
    </xf>
    <xf numFmtId="0" fontId="29" fillId="11" borderId="14" xfId="2" applyFont="1" applyFill="1" applyBorder="1" applyAlignment="1">
      <alignment vertical="center"/>
    </xf>
    <xf numFmtId="9" fontId="29" fillId="11" borderId="14" xfId="2" applyNumberFormat="1" applyFont="1" applyFill="1" applyBorder="1" applyAlignment="1">
      <alignment horizontal="center" vertical="center"/>
    </xf>
    <xf numFmtId="9" fontId="29" fillId="11" borderId="14" xfId="1" applyFont="1" applyFill="1" applyBorder="1" applyAlignment="1" applyProtection="1">
      <alignment horizontal="center" vertical="center"/>
    </xf>
    <xf numFmtId="0" fontId="29" fillId="11" borderId="14" xfId="2" applyFont="1" applyFill="1" applyBorder="1" applyAlignment="1">
      <alignment horizontal="center" vertical="center"/>
    </xf>
    <xf numFmtId="9" fontId="24" fillId="11" borderId="7" xfId="2" applyNumberFormat="1" applyFont="1" applyFill="1" applyBorder="1" applyAlignment="1">
      <alignment horizontal="center" vertical="center" wrapText="1"/>
    </xf>
    <xf numFmtId="0" fontId="29" fillId="11" borderId="8" xfId="2" applyFont="1" applyFill="1" applyBorder="1" applyAlignment="1">
      <alignment vertical="center"/>
    </xf>
    <xf numFmtId="0" fontId="29" fillId="11" borderId="10" xfId="2" applyFont="1" applyFill="1" applyBorder="1" applyAlignment="1">
      <alignment horizontal="center" vertical="center"/>
    </xf>
    <xf numFmtId="0" fontId="29" fillId="11" borderId="6" xfId="2" applyFont="1" applyFill="1" applyBorder="1" applyAlignment="1">
      <alignment horizontal="center" vertical="center"/>
    </xf>
    <xf numFmtId="0" fontId="11" fillId="6" borderId="4" xfId="2" applyFont="1" applyFill="1" applyBorder="1"/>
    <xf numFmtId="0" fontId="18" fillId="6" borderId="4" xfId="2" applyFont="1" applyFill="1" applyBorder="1" applyAlignment="1">
      <alignment vertical="center" wrapText="1"/>
    </xf>
    <xf numFmtId="0" fontId="18" fillId="6" borderId="4" xfId="2" applyFont="1" applyFill="1" applyBorder="1" applyAlignment="1">
      <alignment horizontal="center" vertical="center" wrapText="1"/>
    </xf>
    <xf numFmtId="9" fontId="27" fillId="6" borderId="4" xfId="2" applyNumberFormat="1" applyFont="1" applyFill="1" applyBorder="1" applyAlignment="1">
      <alignment horizontal="center" vertical="center" wrapText="1"/>
    </xf>
    <xf numFmtId="0" fontId="13" fillId="6" borderId="4" xfId="2" applyFont="1" applyFill="1" applyBorder="1"/>
    <xf numFmtId="168" fontId="29" fillId="6" borderId="4" xfId="2" applyNumberFormat="1" applyFont="1" applyFill="1" applyBorder="1" applyAlignment="1">
      <alignment horizontal="center" vertical="center"/>
    </xf>
    <xf numFmtId="168" fontId="29" fillId="6" borderId="12" xfId="2" applyNumberFormat="1" applyFont="1" applyFill="1" applyBorder="1" applyAlignment="1">
      <alignment horizontal="center" vertical="center"/>
    </xf>
    <xf numFmtId="168" fontId="20" fillId="2" borderId="4" xfId="2" applyNumberFormat="1" applyFont="1" applyFill="1" applyBorder="1" applyAlignment="1">
      <alignment horizontal="center" vertical="center"/>
    </xf>
    <xf numFmtId="0" fontId="19" fillId="0" borderId="0" xfId="2" applyFont="1"/>
    <xf numFmtId="0" fontId="35" fillId="0" borderId="0" xfId="2" applyFont="1"/>
    <xf numFmtId="168" fontId="19" fillId="0" borderId="0" xfId="2" applyNumberFormat="1" applyFont="1"/>
    <xf numFmtId="168" fontId="23" fillId="0" borderId="0" xfId="2" applyNumberFormat="1" applyFont="1"/>
    <xf numFmtId="168" fontId="28" fillId="0" borderId="0" xfId="2" applyNumberFormat="1" applyFont="1"/>
    <xf numFmtId="168" fontId="21" fillId="2" borderId="4" xfId="2" applyNumberFormat="1" applyFont="1" applyFill="1" applyBorder="1" applyAlignment="1">
      <alignment vertical="center"/>
    </xf>
    <xf numFmtId="0" fontId="23" fillId="4" borderId="6" xfId="2" applyFont="1" applyFill="1" applyBorder="1" applyAlignment="1">
      <alignment vertical="center" wrapText="1"/>
    </xf>
    <xf numFmtId="0" fontId="21" fillId="2" borderId="4" xfId="2" applyFont="1" applyFill="1" applyBorder="1" applyAlignment="1">
      <alignment vertical="center"/>
    </xf>
    <xf numFmtId="9" fontId="21" fillId="2" borderId="4" xfId="2" applyNumberFormat="1" applyFont="1" applyFill="1" applyBorder="1" applyAlignment="1">
      <alignment horizontal="center" vertical="center"/>
    </xf>
    <xf numFmtId="9" fontId="21" fillId="2" borderId="4" xfId="1" applyFont="1" applyFill="1" applyBorder="1" applyAlignment="1" applyProtection="1">
      <alignment horizontal="center" vertical="center"/>
    </xf>
    <xf numFmtId="9" fontId="25" fillId="8" borderId="1" xfId="2" applyNumberFormat="1" applyFont="1" applyFill="1" applyBorder="1" applyAlignment="1">
      <alignment horizontal="center" vertical="center" wrapText="1"/>
    </xf>
    <xf numFmtId="0" fontId="22" fillId="0" borderId="0" xfId="2" applyFont="1"/>
    <xf numFmtId="0" fontId="36" fillId="0" borderId="0" xfId="2" applyFont="1"/>
    <xf numFmtId="0" fontId="29" fillId="11" borderId="1" xfId="2" applyFont="1" applyFill="1" applyBorder="1" applyAlignment="1">
      <alignment vertical="center"/>
    </xf>
    <xf numFmtId="0" fontId="30" fillId="11" borderId="1" xfId="2" applyFont="1" applyFill="1" applyBorder="1" applyAlignment="1">
      <alignment vertical="center"/>
    </xf>
    <xf numFmtId="9" fontId="28" fillId="9" borderId="1" xfId="2" applyNumberFormat="1" applyFont="1" applyFill="1" applyBorder="1" applyAlignment="1">
      <alignment horizontal="center" vertical="center" wrapText="1"/>
    </xf>
    <xf numFmtId="0" fontId="23" fillId="20" borderId="13" xfId="2" applyFont="1" applyFill="1" applyBorder="1" applyAlignment="1">
      <alignment horizontal="center" vertical="center" wrapText="1"/>
    </xf>
    <xf numFmtId="0" fontId="23" fillId="20" borderId="14" xfId="2" applyFont="1" applyFill="1" applyBorder="1" applyAlignment="1">
      <alignment horizontal="center" vertical="center" wrapText="1"/>
    </xf>
    <xf numFmtId="0" fontId="18" fillId="4" borderId="2" xfId="2" applyFont="1" applyFill="1" applyBorder="1" applyAlignment="1">
      <alignment horizontal="center" vertical="center" wrapText="1"/>
    </xf>
    <xf numFmtId="0" fontId="18" fillId="4" borderId="6" xfId="2" applyFont="1" applyFill="1" applyBorder="1" applyAlignment="1">
      <alignment horizontal="center" vertical="center" wrapText="1"/>
    </xf>
    <xf numFmtId="0" fontId="23" fillId="24" borderId="3" xfId="2" applyFont="1" applyFill="1" applyBorder="1" applyAlignment="1">
      <alignment horizontal="center" vertical="center" wrapText="1"/>
    </xf>
    <xf numFmtId="0" fontId="23" fillId="24" borderId="5" xfId="2" applyFont="1" applyFill="1" applyBorder="1" applyAlignment="1">
      <alignment horizontal="center" vertical="center" wrapText="1"/>
    </xf>
    <xf numFmtId="0" fontId="18" fillId="5" borderId="6" xfId="2" applyFont="1" applyFill="1" applyBorder="1" applyAlignment="1">
      <alignment horizontal="center" vertical="center" wrapText="1"/>
    </xf>
    <xf numFmtId="0" fontId="23" fillId="18" borderId="3" xfId="2" applyFont="1" applyFill="1" applyBorder="1" applyAlignment="1">
      <alignment horizontal="center" vertical="center" wrapText="1"/>
    </xf>
    <xf numFmtId="0" fontId="23" fillId="18" borderId="4" xfId="2" applyFont="1" applyFill="1" applyBorder="1" applyAlignment="1">
      <alignment horizontal="center" vertical="center" wrapText="1"/>
    </xf>
    <xf numFmtId="0" fontId="23" fillId="19" borderId="3" xfId="2" applyFont="1" applyFill="1" applyBorder="1" applyAlignment="1">
      <alignment horizontal="center" vertical="center" wrapText="1"/>
    </xf>
    <xf numFmtId="0" fontId="23" fillId="19" borderId="4" xfId="2" applyFont="1" applyFill="1" applyBorder="1" applyAlignment="1">
      <alignment horizontal="center" vertical="center" wrapText="1"/>
    </xf>
    <xf numFmtId="0" fontId="23" fillId="14" borderId="3" xfId="2" applyFont="1" applyFill="1" applyBorder="1" applyAlignment="1">
      <alignment horizontal="center" vertical="center" wrapText="1"/>
    </xf>
    <xf numFmtId="0" fontId="23" fillId="14" borderId="4" xfId="2" applyFont="1" applyFill="1" applyBorder="1" applyAlignment="1">
      <alignment horizontal="center" vertical="center" wrapText="1"/>
    </xf>
    <xf numFmtId="0" fontId="23" fillId="4" borderId="1" xfId="2" applyFont="1" applyFill="1" applyBorder="1" applyAlignment="1">
      <alignment horizontal="center" vertical="center" wrapText="1"/>
    </xf>
    <xf numFmtId="0" fontId="25" fillId="11" borderId="1" xfId="2" applyFont="1" applyFill="1" applyBorder="1" applyAlignment="1">
      <alignment horizontal="center" vertical="center" wrapText="1"/>
    </xf>
    <xf numFmtId="0" fontId="23" fillId="7" borderId="1" xfId="2" applyFont="1" applyFill="1" applyBorder="1" applyAlignment="1">
      <alignment horizontal="center" vertical="center" wrapText="1"/>
    </xf>
    <xf numFmtId="0" fontId="23" fillId="4" borderId="3" xfId="2" applyFont="1" applyFill="1" applyBorder="1" applyAlignment="1">
      <alignment horizontal="center" vertical="center" wrapText="1"/>
    </xf>
    <xf numFmtId="0" fontId="23" fillId="4" borderId="4" xfId="2" applyFont="1" applyFill="1" applyBorder="1" applyAlignment="1">
      <alignment horizontal="center" vertical="center" wrapText="1"/>
    </xf>
    <xf numFmtId="0" fontId="23" fillId="4" borderId="5" xfId="2" applyFont="1" applyFill="1" applyBorder="1" applyAlignment="1">
      <alignment horizontal="center" vertical="center" wrapText="1"/>
    </xf>
    <xf numFmtId="0" fontId="23" fillId="24" borderId="4" xfId="2" applyFont="1" applyFill="1" applyBorder="1" applyAlignment="1">
      <alignment horizontal="center" vertical="center" wrapText="1"/>
    </xf>
    <xf numFmtId="0" fontId="23" fillId="12" borderId="1" xfId="2" applyFont="1" applyFill="1" applyBorder="1" applyAlignment="1">
      <alignment horizontal="center" vertical="center" wrapText="1"/>
    </xf>
    <xf numFmtId="0" fontId="24" fillId="9" borderId="2" xfId="2" applyFont="1" applyFill="1" applyBorder="1" applyAlignment="1">
      <alignment horizontal="center" vertical="center" wrapText="1"/>
    </xf>
    <xf numFmtId="0" fontId="24" fillId="9" borderId="7" xfId="2" applyFont="1" applyFill="1" applyBorder="1" applyAlignment="1">
      <alignment horizontal="center" vertical="center" wrapText="1"/>
    </xf>
    <xf numFmtId="0" fontId="18" fillId="4" borderId="7" xfId="2" applyFont="1" applyFill="1" applyBorder="1" applyAlignment="1">
      <alignment horizontal="center" vertical="center" wrapText="1"/>
    </xf>
    <xf numFmtId="9" fontId="23" fillId="4" borderId="2" xfId="2" applyNumberFormat="1" applyFont="1" applyFill="1" applyBorder="1" applyAlignment="1">
      <alignment horizontal="center" vertical="center" wrapText="1"/>
    </xf>
    <xf numFmtId="9" fontId="23" fillId="4" borderId="7" xfId="2" applyNumberFormat="1" applyFont="1" applyFill="1" applyBorder="1" applyAlignment="1">
      <alignment horizontal="center" vertical="center" wrapText="1"/>
    </xf>
    <xf numFmtId="0" fontId="18" fillId="4" borderId="1" xfId="2" applyFont="1" applyFill="1" applyBorder="1" applyAlignment="1">
      <alignment horizontal="center" vertical="center" wrapText="1"/>
    </xf>
    <xf numFmtId="0" fontId="18" fillId="4" borderId="11" xfId="2" applyFont="1" applyFill="1" applyBorder="1" applyAlignment="1">
      <alignment horizontal="center" vertical="center" wrapText="1"/>
    </xf>
    <xf numFmtId="0" fontId="18" fillId="4" borderId="23" xfId="2" applyFont="1" applyFill="1" applyBorder="1" applyAlignment="1">
      <alignment horizontal="center" vertical="center" wrapText="1"/>
    </xf>
    <xf numFmtId="0" fontId="18" fillId="4" borderId="13" xfId="2" applyFont="1" applyFill="1" applyBorder="1" applyAlignment="1">
      <alignment horizontal="center" vertical="center" wrapText="1"/>
    </xf>
    <xf numFmtId="1" fontId="18" fillId="0" borderId="1" xfId="2" applyNumberFormat="1" applyFont="1" applyBorder="1" applyAlignment="1">
      <alignment horizontal="center" vertical="center" wrapText="1"/>
    </xf>
    <xf numFmtId="0" fontId="23" fillId="4" borderId="2" xfId="2" applyFont="1" applyFill="1" applyBorder="1" applyAlignment="1">
      <alignment horizontal="center" vertical="center" wrapText="1"/>
    </xf>
    <xf numFmtId="0" fontId="23" fillId="4" borderId="7" xfId="2" applyFont="1" applyFill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23" fillId="11" borderId="11" xfId="2" applyFont="1" applyFill="1" applyBorder="1" applyAlignment="1">
      <alignment horizontal="center" vertical="center" wrapText="1"/>
    </xf>
    <xf numFmtId="0" fontId="23" fillId="11" borderId="12" xfId="2" applyFont="1" applyFill="1" applyBorder="1" applyAlignment="1">
      <alignment horizontal="center" vertical="center" wrapText="1"/>
    </xf>
    <xf numFmtId="0" fontId="23" fillId="11" borderId="9" xfId="2" applyFont="1" applyFill="1" applyBorder="1" applyAlignment="1">
      <alignment horizontal="center" vertical="center" wrapText="1"/>
    </xf>
    <xf numFmtId="0" fontId="23" fillId="3" borderId="1" xfId="2" applyFont="1" applyFill="1" applyBorder="1" applyAlignment="1">
      <alignment horizontal="center" vertical="center"/>
    </xf>
    <xf numFmtId="0" fontId="23" fillId="4" borderId="11" xfId="2" applyFont="1" applyFill="1" applyBorder="1" applyAlignment="1">
      <alignment horizontal="center" vertical="center" wrapText="1"/>
    </xf>
    <xf numFmtId="0" fontId="23" fillId="3" borderId="12" xfId="2" applyFont="1" applyFill="1" applyBorder="1" applyAlignment="1">
      <alignment horizontal="center" vertical="center" wrapText="1"/>
    </xf>
    <xf numFmtId="0" fontId="23" fillId="4" borderId="13" xfId="2" applyFont="1" applyFill="1" applyBorder="1" applyAlignment="1">
      <alignment horizontal="center" vertical="center" wrapText="1"/>
    </xf>
    <xf numFmtId="0" fontId="23" fillId="4" borderId="14" xfId="2" applyFont="1" applyFill="1" applyBorder="1" applyAlignment="1">
      <alignment horizontal="center" vertical="center" wrapText="1"/>
    </xf>
    <xf numFmtId="0" fontId="23" fillId="3" borderId="2" xfId="2" applyFont="1" applyFill="1" applyBorder="1" applyAlignment="1">
      <alignment horizontal="center" vertical="center"/>
    </xf>
    <xf numFmtId="0" fontId="23" fillId="3" borderId="7" xfId="2" applyFont="1" applyFill="1" applyBorder="1" applyAlignment="1">
      <alignment horizontal="center" vertical="center"/>
    </xf>
    <xf numFmtId="0" fontId="31" fillId="0" borderId="14" xfId="2" applyFont="1" applyBorder="1" applyAlignment="1">
      <alignment horizontal="left"/>
    </xf>
    <xf numFmtId="164" fontId="18" fillId="3" borderId="1" xfId="2" applyNumberFormat="1" applyFont="1" applyFill="1" applyBorder="1" applyAlignment="1">
      <alignment horizontal="center" vertical="center" wrapText="1"/>
    </xf>
    <xf numFmtId="0" fontId="23" fillId="3" borderId="1" xfId="2" applyFont="1" applyFill="1" applyBorder="1" applyAlignment="1">
      <alignment horizontal="center" vertical="center" wrapText="1"/>
    </xf>
    <xf numFmtId="0" fontId="18" fillId="4" borderId="12" xfId="2" applyFont="1" applyFill="1" applyBorder="1" applyAlignment="1">
      <alignment horizontal="center" vertical="center" wrapText="1"/>
    </xf>
    <xf numFmtId="0" fontId="18" fillId="4" borderId="0" xfId="2" applyFont="1" applyFill="1" applyAlignment="1">
      <alignment horizontal="center" vertical="center" wrapText="1"/>
    </xf>
    <xf numFmtId="0" fontId="18" fillId="4" borderId="14" xfId="2" applyFont="1" applyFill="1" applyBorder="1" applyAlignment="1">
      <alignment horizontal="center" vertical="center" wrapText="1"/>
    </xf>
    <xf numFmtId="0" fontId="31" fillId="0" borderId="14" xfId="2" applyFont="1" applyBorder="1" applyAlignment="1"/>
  </cellXfs>
  <cellStyles count="22">
    <cellStyle name="Millares 2" xfId="14" xr:uid="{00000000-0005-0000-0000-000000000000}"/>
    <cellStyle name="Millares 3" xfId="18" xr:uid="{00000000-0005-0000-0000-000001000000}"/>
    <cellStyle name="Moneda 4" xfId="10" xr:uid="{00000000-0005-0000-0000-000002000000}"/>
    <cellStyle name="Moneda 4 2" xfId="13" xr:uid="{00000000-0005-0000-0000-000003000000}"/>
    <cellStyle name="Moneda 4 3" xfId="17" xr:uid="{00000000-0005-0000-0000-000004000000}"/>
    <cellStyle name="Normal" xfId="0" builtinId="0"/>
    <cellStyle name="Normal 2" xfId="6" xr:uid="{00000000-0005-0000-0000-000006000000}"/>
    <cellStyle name="Normal 2 2" xfId="2" xr:uid="{00000000-0005-0000-0000-000007000000}"/>
    <cellStyle name="Normal 2 2 2" xfId="3" xr:uid="{00000000-0005-0000-0000-000008000000}"/>
    <cellStyle name="Normal 2 3" xfId="11" xr:uid="{00000000-0005-0000-0000-000009000000}"/>
    <cellStyle name="Normal 2 4" xfId="15" xr:uid="{00000000-0005-0000-0000-00000A000000}"/>
    <cellStyle name="Normal 2 5" xfId="21" xr:uid="{00000000-0005-0000-0000-00000B000000}"/>
    <cellStyle name="Normal 3" xfId="19" xr:uid="{00000000-0005-0000-0000-00000C000000}"/>
    <cellStyle name="Normal 4" xfId="8" xr:uid="{00000000-0005-0000-0000-00000D000000}"/>
    <cellStyle name="Normal 6 3" xfId="5" xr:uid="{00000000-0005-0000-0000-00000E000000}"/>
    <cellStyle name="Normal 8" xfId="9" xr:uid="{00000000-0005-0000-0000-00000F000000}"/>
    <cellStyle name="Normal 8 2" xfId="12" xr:uid="{00000000-0005-0000-0000-000010000000}"/>
    <cellStyle name="Normal 8 3" xfId="16" xr:uid="{00000000-0005-0000-0000-000011000000}"/>
    <cellStyle name="Porcentaje" xfId="1" builtinId="5"/>
    <cellStyle name="Porcentaje 2" xfId="20" xr:uid="{00000000-0005-0000-0000-000013000000}"/>
    <cellStyle name="Porcentual 2" xfId="4" xr:uid="{00000000-0005-0000-0000-000014000000}"/>
    <cellStyle name="Porcentual 4" xfId="7" xr:uid="{00000000-0005-0000-0000-000015000000}"/>
  </cellStyles>
  <dxfs count="139">
    <dxf>
      <font>
        <b/>
        <i val="0"/>
        <color theme="9" tint="-0.24994659260841701"/>
      </font>
      <fill>
        <patternFill>
          <bgColor rgb="FFFF0000"/>
        </patternFill>
      </fill>
    </dxf>
    <dxf>
      <font>
        <b/>
        <i val="0"/>
        <color rgb="FF008000"/>
      </font>
      <fill>
        <patternFill>
          <bgColor rgb="FFFFFF00"/>
        </patternFill>
      </fill>
    </dxf>
    <dxf>
      <font>
        <b/>
        <i val="0"/>
        <color theme="9" tint="-0.24994659260841701"/>
      </font>
      <fill>
        <patternFill>
          <bgColor rgb="FFFF0000"/>
        </patternFill>
      </fill>
    </dxf>
    <dxf>
      <font>
        <b/>
        <i val="0"/>
        <color rgb="FF008000"/>
      </font>
      <fill>
        <patternFill>
          <bgColor rgb="FFFFFF00"/>
        </patternFill>
      </fill>
    </dxf>
    <dxf>
      <font>
        <b/>
        <i val="0"/>
        <color theme="9" tint="-0.24994659260841701"/>
      </font>
      <fill>
        <patternFill>
          <bgColor rgb="FFFF0000"/>
        </patternFill>
      </fill>
    </dxf>
    <dxf>
      <font>
        <b/>
        <i val="0"/>
        <color rgb="FF008000"/>
      </font>
      <fill>
        <patternFill>
          <bgColor rgb="FFFFFF00"/>
        </patternFill>
      </fill>
    </dxf>
    <dxf>
      <font>
        <b/>
        <i val="0"/>
        <color theme="9" tint="-0.24994659260841701"/>
      </font>
      <fill>
        <patternFill>
          <bgColor rgb="FFFF0000"/>
        </patternFill>
      </fill>
    </dxf>
    <dxf>
      <font>
        <b/>
        <i val="0"/>
        <color rgb="FF008000"/>
      </font>
      <fill>
        <patternFill>
          <bgColor rgb="FFFFFF00"/>
        </patternFill>
      </fill>
    </dxf>
    <dxf>
      <font>
        <b/>
        <i val="0"/>
        <color theme="9" tint="-0.24994659260841701"/>
      </font>
      <fill>
        <patternFill>
          <bgColor rgb="FFFF0000"/>
        </patternFill>
      </fill>
    </dxf>
    <dxf>
      <font>
        <b/>
        <i val="0"/>
        <color rgb="FF008000"/>
      </font>
      <fill>
        <patternFill>
          <bgColor rgb="FFFFFF00"/>
        </patternFill>
      </fill>
    </dxf>
    <dxf>
      <font>
        <b/>
        <i val="0"/>
        <color theme="9" tint="-0.24994659260841701"/>
      </font>
      <fill>
        <patternFill>
          <bgColor rgb="FFFF0000"/>
        </patternFill>
      </fill>
    </dxf>
    <dxf>
      <font>
        <b/>
        <i val="0"/>
        <color rgb="FF008000"/>
      </font>
      <fill>
        <patternFill>
          <bgColor rgb="FFFFFF00"/>
        </patternFill>
      </fill>
    </dxf>
    <dxf>
      <font>
        <b/>
        <i val="0"/>
        <color theme="9" tint="-0.24994659260841701"/>
      </font>
      <fill>
        <patternFill>
          <bgColor rgb="FFFF0000"/>
        </patternFill>
      </fill>
    </dxf>
    <dxf>
      <font>
        <b/>
        <i val="0"/>
        <color rgb="FF008000"/>
      </font>
      <fill>
        <patternFill>
          <bgColor rgb="FFFFFF00"/>
        </patternFill>
      </fill>
    </dxf>
    <dxf>
      <font>
        <b/>
        <i val="0"/>
        <color theme="9" tint="-0.24994659260841701"/>
      </font>
      <fill>
        <patternFill>
          <bgColor rgb="FFFF0000"/>
        </patternFill>
      </fill>
    </dxf>
    <dxf>
      <font>
        <b/>
        <i val="0"/>
        <color rgb="FF008000"/>
      </font>
      <fill>
        <patternFill>
          <bgColor rgb="FFFFFF00"/>
        </patternFill>
      </fill>
    </dxf>
    <dxf>
      <font>
        <b/>
        <i val="0"/>
        <color theme="9" tint="-0.24994659260841701"/>
      </font>
      <fill>
        <patternFill>
          <bgColor rgb="FFFF0000"/>
        </patternFill>
      </fill>
    </dxf>
    <dxf>
      <font>
        <b/>
        <i val="0"/>
        <color rgb="FF008000"/>
      </font>
      <fill>
        <patternFill>
          <bgColor rgb="FFFFFF00"/>
        </patternFill>
      </fill>
    </dxf>
    <dxf>
      <font>
        <b/>
        <i val="0"/>
        <color theme="9" tint="-0.24994659260841701"/>
      </font>
      <fill>
        <patternFill>
          <bgColor rgb="FFFF0000"/>
        </patternFill>
      </fill>
    </dxf>
    <dxf>
      <font>
        <b/>
        <i val="0"/>
        <color rgb="FF008000"/>
      </font>
      <fill>
        <patternFill>
          <bgColor rgb="FFFFFF00"/>
        </patternFill>
      </fill>
    </dxf>
    <dxf>
      <font>
        <b/>
        <i val="0"/>
        <color theme="9" tint="-0.24994659260841701"/>
      </font>
      <fill>
        <patternFill>
          <bgColor rgb="FFFF0000"/>
        </patternFill>
      </fill>
    </dxf>
    <dxf>
      <font>
        <b/>
        <i val="0"/>
        <color rgb="FF008000"/>
      </font>
      <fill>
        <patternFill>
          <bgColor rgb="FFFFFF00"/>
        </patternFill>
      </fill>
    </dxf>
    <dxf>
      <font>
        <b/>
        <i val="0"/>
        <color theme="9" tint="-0.24994659260841701"/>
      </font>
      <fill>
        <patternFill>
          <bgColor rgb="FFFF0000"/>
        </patternFill>
      </fill>
    </dxf>
    <dxf>
      <font>
        <b/>
        <i val="0"/>
        <color rgb="FF008000"/>
      </font>
      <fill>
        <patternFill>
          <bgColor rgb="FFFFFF00"/>
        </patternFill>
      </fill>
    </dxf>
    <dxf>
      <font>
        <b/>
        <i val="0"/>
        <color theme="9" tint="-0.24994659260841701"/>
      </font>
      <fill>
        <patternFill>
          <bgColor rgb="FFFF0000"/>
        </patternFill>
      </fill>
    </dxf>
    <dxf>
      <font>
        <b/>
        <i val="0"/>
        <color rgb="FF008000"/>
      </font>
      <fill>
        <patternFill>
          <bgColor rgb="FFFFFF00"/>
        </patternFill>
      </fill>
    </dxf>
    <dxf>
      <font>
        <b/>
        <i val="0"/>
        <color theme="9" tint="-0.24994659260841701"/>
      </font>
      <fill>
        <patternFill>
          <bgColor rgb="FFFF0000"/>
        </patternFill>
      </fill>
    </dxf>
    <dxf>
      <font>
        <b/>
        <i val="0"/>
        <color rgb="FF008000"/>
      </font>
      <fill>
        <patternFill>
          <bgColor rgb="FFFFFF00"/>
        </patternFill>
      </fill>
    </dxf>
    <dxf>
      <font>
        <b/>
        <i val="0"/>
        <color theme="9" tint="-0.24994659260841701"/>
      </font>
      <fill>
        <patternFill>
          <bgColor rgb="FFFF0000"/>
        </patternFill>
      </fill>
    </dxf>
    <dxf>
      <font>
        <b/>
        <i val="0"/>
        <color rgb="FF008000"/>
      </font>
      <fill>
        <patternFill>
          <bgColor rgb="FFFFFF00"/>
        </patternFill>
      </fill>
    </dxf>
    <dxf>
      <font>
        <b/>
        <i val="0"/>
        <color theme="9" tint="-0.24994659260841701"/>
      </font>
      <fill>
        <patternFill>
          <bgColor rgb="FFFF0000"/>
        </patternFill>
      </fill>
    </dxf>
    <dxf>
      <font>
        <b/>
        <i val="0"/>
        <color rgb="FF008000"/>
      </font>
      <fill>
        <patternFill>
          <bgColor rgb="FFFFFF00"/>
        </patternFill>
      </fill>
    </dxf>
    <dxf>
      <font>
        <b/>
        <i val="0"/>
        <color theme="9" tint="-0.24994659260841701"/>
      </font>
      <fill>
        <patternFill>
          <bgColor rgb="FFFF0000"/>
        </patternFill>
      </fill>
    </dxf>
    <dxf>
      <font>
        <b/>
        <i val="0"/>
        <color rgb="FF00800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theme="3" tint="0.39994506668294322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theme="3" tint="0.39994506668294322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theme="3" tint="0.39994506668294322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theme="3" tint="0.39994506668294322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theme="3" tint="0.39994506668294322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theme="3" tint="0.39994506668294322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theme="3" tint="0.39994506668294322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theme="3" tint="0.39994506668294322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theme="3" tint="0.39994506668294322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theme="3" tint="0.39994506668294322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theme="3" tint="0.39994506668294322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theme="3" tint="0.39994506668294322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theme="3" tint="0.39994506668294322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theme="3" tint="0.39994506668294322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theme="3" tint="0.39994506668294322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theme="3" tint="0.39994506668294322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theme="3" tint="0.39994506668294322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ficacion%20Institucional/2024/PRESUPUESTO/PRESUPUESTO%20ORDINARIO%202025/Ordinario%202025%20(Grette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stos Consolidado %"/>
      <sheetName val="Egresos partida"/>
    </sheetNames>
    <sheetDataSet>
      <sheetData sheetId="0">
        <row r="288">
          <cell r="BP288">
            <v>363806272.5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</sheetPr>
  <dimension ref="A1:CI223"/>
  <sheetViews>
    <sheetView showGridLines="0" tabSelected="1" topLeftCell="C1" zoomScale="40" zoomScaleNormal="40" zoomScaleSheetLayoutView="30" workbookViewId="0">
      <pane ySplit="12" topLeftCell="A13" activePane="bottomLeft" state="frozen"/>
      <selection activeCell="D11" sqref="D11:D14"/>
      <selection pane="bottomLeft" activeCell="I11" sqref="I11:I12"/>
    </sheetView>
  </sheetViews>
  <sheetFormatPr baseColWidth="10" defaultRowHeight="12.75" x14ac:dyDescent="0.2"/>
  <cols>
    <col min="1" max="1" width="1" style="1" hidden="1" customWidth="1"/>
    <col min="2" max="2" width="4.85546875" style="1" hidden="1" customWidth="1"/>
    <col min="3" max="3" width="2" style="1" customWidth="1"/>
    <col min="4" max="4" width="1.85546875" style="1" customWidth="1"/>
    <col min="5" max="5" width="17.5703125" style="1" customWidth="1"/>
    <col min="6" max="10" width="47.140625" style="1" customWidth="1"/>
    <col min="11" max="11" width="28.5703125" style="2" customWidth="1"/>
    <col min="12" max="12" width="16.140625" style="3" customWidth="1"/>
    <col min="13" max="13" width="77.85546875" style="3" customWidth="1"/>
    <col min="14" max="14" width="77.5703125" style="1" customWidth="1"/>
    <col min="15" max="15" width="20.42578125" style="1" customWidth="1"/>
    <col min="16" max="17" width="27" style="1" customWidth="1"/>
    <col min="18" max="19" width="26.140625" style="1" customWidth="1"/>
    <col min="20" max="20" width="23.5703125" style="1" customWidth="1"/>
    <col min="21" max="21" width="31.42578125" style="1" customWidth="1"/>
    <col min="22" max="25" width="28.42578125" style="1" customWidth="1"/>
    <col min="26" max="29" width="37.5703125" style="1" customWidth="1"/>
    <col min="30" max="30" width="13.85546875" style="1" customWidth="1"/>
    <col min="31" max="31" width="28.42578125" style="1" customWidth="1"/>
    <col min="32" max="32" width="14.140625" style="1" customWidth="1"/>
    <col min="33" max="33" width="28.42578125" style="1" customWidth="1"/>
    <col min="34" max="34" width="14.140625" style="1" customWidth="1"/>
    <col min="35" max="35" width="28.42578125" style="1" customWidth="1"/>
    <col min="36" max="36" width="13.28515625" style="1" customWidth="1"/>
    <col min="37" max="37" width="28.42578125" style="1" customWidth="1"/>
    <col min="38" max="45" width="15.140625" style="1" customWidth="1"/>
    <col min="46" max="46" width="19.140625" style="1" customWidth="1"/>
    <col min="47" max="62" width="15.140625" style="1" customWidth="1"/>
    <col min="63" max="63" width="36" style="1" customWidth="1"/>
    <col min="64" max="64" width="48.42578125" style="1" customWidth="1"/>
    <col min="65" max="74" width="79.85546875" style="2" hidden="1" customWidth="1"/>
    <col min="75" max="78" width="11.42578125" style="1"/>
    <col min="79" max="79" width="11.42578125" style="5"/>
    <col min="80" max="80" width="12.7109375" style="5" bestFit="1" customWidth="1"/>
    <col min="81" max="81" width="11.42578125" style="5"/>
    <col min="82" max="87" width="11.42578125" style="5" customWidth="1"/>
    <col min="88" max="89" width="11.42578125" style="1" customWidth="1"/>
    <col min="90" max="275" width="11.42578125" style="1"/>
    <col min="276" max="277" width="0" style="1" hidden="1" customWidth="1"/>
    <col min="278" max="278" width="2" style="1" customWidth="1"/>
    <col min="279" max="279" width="1.85546875" style="1" customWidth="1"/>
    <col min="280" max="280" width="28.140625" style="1" customWidth="1"/>
    <col min="281" max="282" width="52.28515625" style="1" customWidth="1"/>
    <col min="283" max="284" width="29" style="1" customWidth="1"/>
    <col min="285" max="285" width="87" style="1" customWidth="1"/>
    <col min="286" max="286" width="64.85546875" style="1" customWidth="1"/>
    <col min="287" max="287" width="47" style="1" customWidth="1"/>
    <col min="288" max="288" width="30.7109375" style="1" customWidth="1"/>
    <col min="289" max="289" width="30.140625" style="1" customWidth="1"/>
    <col min="290" max="290" width="29.85546875" style="1" customWidth="1"/>
    <col min="291" max="291" width="23.28515625" style="1" customWidth="1"/>
    <col min="292" max="292" width="31.42578125" style="1" customWidth="1"/>
    <col min="293" max="293" width="28.42578125" style="1" customWidth="1"/>
    <col min="294" max="294" width="33.7109375" style="1" customWidth="1"/>
    <col min="295" max="295" width="22.5703125" style="1" customWidth="1"/>
    <col min="296" max="296" width="17.5703125" style="1" customWidth="1"/>
    <col min="297" max="297" width="22.7109375" style="1" customWidth="1"/>
    <col min="298" max="298" width="21.42578125" style="1" customWidth="1"/>
    <col min="299" max="299" width="22" style="1" customWidth="1"/>
    <col min="300" max="300" width="20.28515625" style="1" customWidth="1"/>
    <col min="301" max="301" width="33.42578125" style="1" customWidth="1"/>
    <col min="302" max="302" width="25.42578125" style="1" customWidth="1"/>
    <col min="303" max="303" width="23" style="1" customWidth="1"/>
    <col min="304" max="304" width="18.28515625" style="1" customWidth="1"/>
    <col min="305" max="305" width="21.5703125" style="1" customWidth="1"/>
    <col min="306" max="306" width="15" style="1" customWidth="1"/>
    <col min="307" max="307" width="24.5703125" style="1" customWidth="1"/>
    <col min="308" max="308" width="15.5703125" style="1" customWidth="1"/>
    <col min="309" max="309" width="24.42578125" style="1" customWidth="1"/>
    <col min="310" max="310" width="17.5703125" style="1" customWidth="1"/>
    <col min="311" max="311" width="22.28515625" style="1" customWidth="1"/>
    <col min="312" max="312" width="26.7109375" style="1" customWidth="1"/>
    <col min="313" max="313" width="23.5703125" style="1" customWidth="1"/>
    <col min="314" max="314" width="22.7109375" style="1" customWidth="1"/>
    <col min="315" max="315" width="26.140625" style="1" customWidth="1"/>
    <col min="316" max="317" width="22.5703125" style="1" customWidth="1"/>
    <col min="318" max="318" width="26.5703125" style="1" customWidth="1"/>
    <col min="319" max="321" width="48.42578125" style="1" customWidth="1"/>
    <col min="322" max="330" width="79.85546875" style="1" customWidth="1"/>
    <col min="331" max="335" width="11.42578125" style="1"/>
    <col min="336" max="336" width="12.7109375" style="1" bestFit="1" customWidth="1"/>
    <col min="337" max="337" width="11.42578125" style="1"/>
    <col min="338" max="344" width="11.42578125" style="1" customWidth="1"/>
    <col min="345" max="345" width="0" style="1" hidden="1" customWidth="1"/>
    <col min="346" max="531" width="11.42578125" style="1"/>
    <col min="532" max="533" width="0" style="1" hidden="1" customWidth="1"/>
    <col min="534" max="534" width="2" style="1" customWidth="1"/>
    <col min="535" max="535" width="1.85546875" style="1" customWidth="1"/>
    <col min="536" max="536" width="28.140625" style="1" customWidth="1"/>
    <col min="537" max="538" width="52.28515625" style="1" customWidth="1"/>
    <col min="539" max="540" width="29" style="1" customWidth="1"/>
    <col min="541" max="541" width="87" style="1" customWidth="1"/>
    <col min="542" max="542" width="64.85546875" style="1" customWidth="1"/>
    <col min="543" max="543" width="47" style="1" customWidth="1"/>
    <col min="544" max="544" width="30.7109375" style="1" customWidth="1"/>
    <col min="545" max="545" width="30.140625" style="1" customWidth="1"/>
    <col min="546" max="546" width="29.85546875" style="1" customWidth="1"/>
    <col min="547" max="547" width="23.28515625" style="1" customWidth="1"/>
    <col min="548" max="548" width="31.42578125" style="1" customWidth="1"/>
    <col min="549" max="549" width="28.42578125" style="1" customWidth="1"/>
    <col min="550" max="550" width="33.7109375" style="1" customWidth="1"/>
    <col min="551" max="551" width="22.5703125" style="1" customWidth="1"/>
    <col min="552" max="552" width="17.5703125" style="1" customWidth="1"/>
    <col min="553" max="553" width="22.7109375" style="1" customWidth="1"/>
    <col min="554" max="554" width="21.42578125" style="1" customWidth="1"/>
    <col min="555" max="555" width="22" style="1" customWidth="1"/>
    <col min="556" max="556" width="20.28515625" style="1" customWidth="1"/>
    <col min="557" max="557" width="33.42578125" style="1" customWidth="1"/>
    <col min="558" max="558" width="25.42578125" style="1" customWidth="1"/>
    <col min="559" max="559" width="23" style="1" customWidth="1"/>
    <col min="560" max="560" width="18.28515625" style="1" customWidth="1"/>
    <col min="561" max="561" width="21.5703125" style="1" customWidth="1"/>
    <col min="562" max="562" width="15" style="1" customWidth="1"/>
    <col min="563" max="563" width="24.5703125" style="1" customWidth="1"/>
    <col min="564" max="564" width="15.5703125" style="1" customWidth="1"/>
    <col min="565" max="565" width="24.42578125" style="1" customWidth="1"/>
    <col min="566" max="566" width="17.5703125" style="1" customWidth="1"/>
    <col min="567" max="567" width="22.28515625" style="1" customWidth="1"/>
    <col min="568" max="568" width="26.7109375" style="1" customWidth="1"/>
    <col min="569" max="569" width="23.5703125" style="1" customWidth="1"/>
    <col min="570" max="570" width="22.7109375" style="1" customWidth="1"/>
    <col min="571" max="571" width="26.140625" style="1" customWidth="1"/>
    <col min="572" max="573" width="22.5703125" style="1" customWidth="1"/>
    <col min="574" max="574" width="26.5703125" style="1" customWidth="1"/>
    <col min="575" max="577" width="48.42578125" style="1" customWidth="1"/>
    <col min="578" max="586" width="79.85546875" style="1" customWidth="1"/>
    <col min="587" max="591" width="11.42578125" style="1"/>
    <col min="592" max="592" width="12.7109375" style="1" bestFit="1" customWidth="1"/>
    <col min="593" max="593" width="11.42578125" style="1"/>
    <col min="594" max="600" width="11.42578125" style="1" customWidth="1"/>
    <col min="601" max="601" width="0" style="1" hidden="1" customWidth="1"/>
    <col min="602" max="787" width="11.42578125" style="1"/>
    <col min="788" max="789" width="0" style="1" hidden="1" customWidth="1"/>
    <col min="790" max="790" width="2" style="1" customWidth="1"/>
    <col min="791" max="791" width="1.85546875" style="1" customWidth="1"/>
    <col min="792" max="792" width="28.140625" style="1" customWidth="1"/>
    <col min="793" max="794" width="52.28515625" style="1" customWidth="1"/>
    <col min="795" max="796" width="29" style="1" customWidth="1"/>
    <col min="797" max="797" width="87" style="1" customWidth="1"/>
    <col min="798" max="798" width="64.85546875" style="1" customWidth="1"/>
    <col min="799" max="799" width="47" style="1" customWidth="1"/>
    <col min="800" max="800" width="30.7109375" style="1" customWidth="1"/>
    <col min="801" max="801" width="30.140625" style="1" customWidth="1"/>
    <col min="802" max="802" width="29.85546875" style="1" customWidth="1"/>
    <col min="803" max="803" width="23.28515625" style="1" customWidth="1"/>
    <col min="804" max="804" width="31.42578125" style="1" customWidth="1"/>
    <col min="805" max="805" width="28.42578125" style="1" customWidth="1"/>
    <col min="806" max="806" width="33.7109375" style="1" customWidth="1"/>
    <col min="807" max="807" width="22.5703125" style="1" customWidth="1"/>
    <col min="808" max="808" width="17.5703125" style="1" customWidth="1"/>
    <col min="809" max="809" width="22.7109375" style="1" customWidth="1"/>
    <col min="810" max="810" width="21.42578125" style="1" customWidth="1"/>
    <col min="811" max="811" width="22" style="1" customWidth="1"/>
    <col min="812" max="812" width="20.28515625" style="1" customWidth="1"/>
    <col min="813" max="813" width="33.42578125" style="1" customWidth="1"/>
    <col min="814" max="814" width="25.42578125" style="1" customWidth="1"/>
    <col min="815" max="815" width="23" style="1" customWidth="1"/>
    <col min="816" max="816" width="18.28515625" style="1" customWidth="1"/>
    <col min="817" max="817" width="21.5703125" style="1" customWidth="1"/>
    <col min="818" max="818" width="15" style="1" customWidth="1"/>
    <col min="819" max="819" width="24.5703125" style="1" customWidth="1"/>
    <col min="820" max="820" width="15.5703125" style="1" customWidth="1"/>
    <col min="821" max="821" width="24.42578125" style="1" customWidth="1"/>
    <col min="822" max="822" width="17.5703125" style="1" customWidth="1"/>
    <col min="823" max="823" width="22.28515625" style="1" customWidth="1"/>
    <col min="824" max="824" width="26.7109375" style="1" customWidth="1"/>
    <col min="825" max="825" width="23.5703125" style="1" customWidth="1"/>
    <col min="826" max="826" width="22.7109375" style="1" customWidth="1"/>
    <col min="827" max="827" width="26.140625" style="1" customWidth="1"/>
    <col min="828" max="829" width="22.5703125" style="1" customWidth="1"/>
    <col min="830" max="830" width="26.5703125" style="1" customWidth="1"/>
    <col min="831" max="833" width="48.42578125" style="1" customWidth="1"/>
    <col min="834" max="842" width="79.85546875" style="1" customWidth="1"/>
    <col min="843" max="847" width="11.42578125" style="1"/>
    <col min="848" max="848" width="12.7109375" style="1" bestFit="1" customWidth="1"/>
    <col min="849" max="849" width="11.42578125" style="1"/>
    <col min="850" max="856" width="11.42578125" style="1" customWidth="1"/>
    <col min="857" max="857" width="0" style="1" hidden="1" customWidth="1"/>
    <col min="858" max="1043" width="11.42578125" style="1"/>
    <col min="1044" max="1045" width="0" style="1" hidden="1" customWidth="1"/>
    <col min="1046" max="1046" width="2" style="1" customWidth="1"/>
    <col min="1047" max="1047" width="1.85546875" style="1" customWidth="1"/>
    <col min="1048" max="1048" width="28.140625" style="1" customWidth="1"/>
    <col min="1049" max="1050" width="52.28515625" style="1" customWidth="1"/>
    <col min="1051" max="1052" width="29" style="1" customWidth="1"/>
    <col min="1053" max="1053" width="87" style="1" customWidth="1"/>
    <col min="1054" max="1054" width="64.85546875" style="1" customWidth="1"/>
    <col min="1055" max="1055" width="47" style="1" customWidth="1"/>
    <col min="1056" max="1056" width="30.7109375" style="1" customWidth="1"/>
    <col min="1057" max="1057" width="30.140625" style="1" customWidth="1"/>
    <col min="1058" max="1058" width="29.85546875" style="1" customWidth="1"/>
    <col min="1059" max="1059" width="23.28515625" style="1" customWidth="1"/>
    <col min="1060" max="1060" width="31.42578125" style="1" customWidth="1"/>
    <col min="1061" max="1061" width="28.42578125" style="1" customWidth="1"/>
    <col min="1062" max="1062" width="33.7109375" style="1" customWidth="1"/>
    <col min="1063" max="1063" width="22.5703125" style="1" customWidth="1"/>
    <col min="1064" max="1064" width="17.5703125" style="1" customWidth="1"/>
    <col min="1065" max="1065" width="22.7109375" style="1" customWidth="1"/>
    <col min="1066" max="1066" width="21.42578125" style="1" customWidth="1"/>
    <col min="1067" max="1067" width="22" style="1" customWidth="1"/>
    <col min="1068" max="1068" width="20.28515625" style="1" customWidth="1"/>
    <col min="1069" max="1069" width="33.42578125" style="1" customWidth="1"/>
    <col min="1070" max="1070" width="25.42578125" style="1" customWidth="1"/>
    <col min="1071" max="1071" width="23" style="1" customWidth="1"/>
    <col min="1072" max="1072" width="18.28515625" style="1" customWidth="1"/>
    <col min="1073" max="1073" width="21.5703125" style="1" customWidth="1"/>
    <col min="1074" max="1074" width="15" style="1" customWidth="1"/>
    <col min="1075" max="1075" width="24.5703125" style="1" customWidth="1"/>
    <col min="1076" max="1076" width="15.5703125" style="1" customWidth="1"/>
    <col min="1077" max="1077" width="24.42578125" style="1" customWidth="1"/>
    <col min="1078" max="1078" width="17.5703125" style="1" customWidth="1"/>
    <col min="1079" max="1079" width="22.28515625" style="1" customWidth="1"/>
    <col min="1080" max="1080" width="26.7109375" style="1" customWidth="1"/>
    <col min="1081" max="1081" width="23.5703125" style="1" customWidth="1"/>
    <col min="1082" max="1082" width="22.7109375" style="1" customWidth="1"/>
    <col min="1083" max="1083" width="26.140625" style="1" customWidth="1"/>
    <col min="1084" max="1085" width="22.5703125" style="1" customWidth="1"/>
    <col min="1086" max="1086" width="26.5703125" style="1" customWidth="1"/>
    <col min="1087" max="1089" width="48.42578125" style="1" customWidth="1"/>
    <col min="1090" max="1098" width="79.85546875" style="1" customWidth="1"/>
    <col min="1099" max="1103" width="11.42578125" style="1"/>
    <col min="1104" max="1104" width="12.7109375" style="1" bestFit="1" customWidth="1"/>
    <col min="1105" max="1105" width="11.42578125" style="1"/>
    <col min="1106" max="1112" width="11.42578125" style="1" customWidth="1"/>
    <col min="1113" max="1113" width="0" style="1" hidden="1" customWidth="1"/>
    <col min="1114" max="1299" width="11.42578125" style="1"/>
    <col min="1300" max="1301" width="0" style="1" hidden="1" customWidth="1"/>
    <col min="1302" max="1302" width="2" style="1" customWidth="1"/>
    <col min="1303" max="1303" width="1.85546875" style="1" customWidth="1"/>
    <col min="1304" max="1304" width="28.140625" style="1" customWidth="1"/>
    <col min="1305" max="1306" width="52.28515625" style="1" customWidth="1"/>
    <col min="1307" max="1308" width="29" style="1" customWidth="1"/>
    <col min="1309" max="1309" width="87" style="1" customWidth="1"/>
    <col min="1310" max="1310" width="64.85546875" style="1" customWidth="1"/>
    <col min="1311" max="1311" width="47" style="1" customWidth="1"/>
    <col min="1312" max="1312" width="30.7109375" style="1" customWidth="1"/>
    <col min="1313" max="1313" width="30.140625" style="1" customWidth="1"/>
    <col min="1314" max="1314" width="29.85546875" style="1" customWidth="1"/>
    <col min="1315" max="1315" width="23.28515625" style="1" customWidth="1"/>
    <col min="1316" max="1316" width="31.42578125" style="1" customWidth="1"/>
    <col min="1317" max="1317" width="28.42578125" style="1" customWidth="1"/>
    <col min="1318" max="1318" width="33.7109375" style="1" customWidth="1"/>
    <col min="1319" max="1319" width="22.5703125" style="1" customWidth="1"/>
    <col min="1320" max="1320" width="17.5703125" style="1" customWidth="1"/>
    <col min="1321" max="1321" width="22.7109375" style="1" customWidth="1"/>
    <col min="1322" max="1322" width="21.42578125" style="1" customWidth="1"/>
    <col min="1323" max="1323" width="22" style="1" customWidth="1"/>
    <col min="1324" max="1324" width="20.28515625" style="1" customWidth="1"/>
    <col min="1325" max="1325" width="33.42578125" style="1" customWidth="1"/>
    <col min="1326" max="1326" width="25.42578125" style="1" customWidth="1"/>
    <col min="1327" max="1327" width="23" style="1" customWidth="1"/>
    <col min="1328" max="1328" width="18.28515625" style="1" customWidth="1"/>
    <col min="1329" max="1329" width="21.5703125" style="1" customWidth="1"/>
    <col min="1330" max="1330" width="15" style="1" customWidth="1"/>
    <col min="1331" max="1331" width="24.5703125" style="1" customWidth="1"/>
    <col min="1332" max="1332" width="15.5703125" style="1" customWidth="1"/>
    <col min="1333" max="1333" width="24.42578125" style="1" customWidth="1"/>
    <col min="1334" max="1334" width="17.5703125" style="1" customWidth="1"/>
    <col min="1335" max="1335" width="22.28515625" style="1" customWidth="1"/>
    <col min="1336" max="1336" width="26.7109375" style="1" customWidth="1"/>
    <col min="1337" max="1337" width="23.5703125" style="1" customWidth="1"/>
    <col min="1338" max="1338" width="22.7109375" style="1" customWidth="1"/>
    <col min="1339" max="1339" width="26.140625" style="1" customWidth="1"/>
    <col min="1340" max="1341" width="22.5703125" style="1" customWidth="1"/>
    <col min="1342" max="1342" width="26.5703125" style="1" customWidth="1"/>
    <col min="1343" max="1345" width="48.42578125" style="1" customWidth="1"/>
    <col min="1346" max="1354" width="79.85546875" style="1" customWidth="1"/>
    <col min="1355" max="1359" width="11.42578125" style="1"/>
    <col min="1360" max="1360" width="12.7109375" style="1" bestFit="1" customWidth="1"/>
    <col min="1361" max="1361" width="11.42578125" style="1"/>
    <col min="1362" max="1368" width="11.42578125" style="1" customWidth="1"/>
    <col min="1369" max="1369" width="0" style="1" hidden="1" customWidth="1"/>
    <col min="1370" max="1555" width="11.42578125" style="1"/>
    <col min="1556" max="1557" width="0" style="1" hidden="1" customWidth="1"/>
    <col min="1558" max="1558" width="2" style="1" customWidth="1"/>
    <col min="1559" max="1559" width="1.85546875" style="1" customWidth="1"/>
    <col min="1560" max="1560" width="28.140625" style="1" customWidth="1"/>
    <col min="1561" max="1562" width="52.28515625" style="1" customWidth="1"/>
    <col min="1563" max="1564" width="29" style="1" customWidth="1"/>
    <col min="1565" max="1565" width="87" style="1" customWidth="1"/>
    <col min="1566" max="1566" width="64.85546875" style="1" customWidth="1"/>
    <col min="1567" max="1567" width="47" style="1" customWidth="1"/>
    <col min="1568" max="1568" width="30.7109375" style="1" customWidth="1"/>
    <col min="1569" max="1569" width="30.140625" style="1" customWidth="1"/>
    <col min="1570" max="1570" width="29.85546875" style="1" customWidth="1"/>
    <col min="1571" max="1571" width="23.28515625" style="1" customWidth="1"/>
    <col min="1572" max="1572" width="31.42578125" style="1" customWidth="1"/>
    <col min="1573" max="1573" width="28.42578125" style="1" customWidth="1"/>
    <col min="1574" max="1574" width="33.7109375" style="1" customWidth="1"/>
    <col min="1575" max="1575" width="22.5703125" style="1" customWidth="1"/>
    <col min="1576" max="1576" width="17.5703125" style="1" customWidth="1"/>
    <col min="1577" max="1577" width="22.7109375" style="1" customWidth="1"/>
    <col min="1578" max="1578" width="21.42578125" style="1" customWidth="1"/>
    <col min="1579" max="1579" width="22" style="1" customWidth="1"/>
    <col min="1580" max="1580" width="20.28515625" style="1" customWidth="1"/>
    <col min="1581" max="1581" width="33.42578125" style="1" customWidth="1"/>
    <col min="1582" max="1582" width="25.42578125" style="1" customWidth="1"/>
    <col min="1583" max="1583" width="23" style="1" customWidth="1"/>
    <col min="1584" max="1584" width="18.28515625" style="1" customWidth="1"/>
    <col min="1585" max="1585" width="21.5703125" style="1" customWidth="1"/>
    <col min="1586" max="1586" width="15" style="1" customWidth="1"/>
    <col min="1587" max="1587" width="24.5703125" style="1" customWidth="1"/>
    <col min="1588" max="1588" width="15.5703125" style="1" customWidth="1"/>
    <col min="1589" max="1589" width="24.42578125" style="1" customWidth="1"/>
    <col min="1590" max="1590" width="17.5703125" style="1" customWidth="1"/>
    <col min="1591" max="1591" width="22.28515625" style="1" customWidth="1"/>
    <col min="1592" max="1592" width="26.7109375" style="1" customWidth="1"/>
    <col min="1593" max="1593" width="23.5703125" style="1" customWidth="1"/>
    <col min="1594" max="1594" width="22.7109375" style="1" customWidth="1"/>
    <col min="1595" max="1595" width="26.140625" style="1" customWidth="1"/>
    <col min="1596" max="1597" width="22.5703125" style="1" customWidth="1"/>
    <col min="1598" max="1598" width="26.5703125" style="1" customWidth="1"/>
    <col min="1599" max="1601" width="48.42578125" style="1" customWidth="1"/>
    <col min="1602" max="1610" width="79.85546875" style="1" customWidth="1"/>
    <col min="1611" max="1615" width="11.42578125" style="1"/>
    <col min="1616" max="1616" width="12.7109375" style="1" bestFit="1" customWidth="1"/>
    <col min="1617" max="1617" width="11.42578125" style="1"/>
    <col min="1618" max="1624" width="11.42578125" style="1" customWidth="1"/>
    <col min="1625" max="1625" width="0" style="1" hidden="1" customWidth="1"/>
    <col min="1626" max="1811" width="11.42578125" style="1"/>
    <col min="1812" max="1813" width="0" style="1" hidden="1" customWidth="1"/>
    <col min="1814" max="1814" width="2" style="1" customWidth="1"/>
    <col min="1815" max="1815" width="1.85546875" style="1" customWidth="1"/>
    <col min="1816" max="1816" width="28.140625" style="1" customWidth="1"/>
    <col min="1817" max="1818" width="52.28515625" style="1" customWidth="1"/>
    <col min="1819" max="1820" width="29" style="1" customWidth="1"/>
    <col min="1821" max="1821" width="87" style="1" customWidth="1"/>
    <col min="1822" max="1822" width="64.85546875" style="1" customWidth="1"/>
    <col min="1823" max="1823" width="47" style="1" customWidth="1"/>
    <col min="1824" max="1824" width="30.7109375" style="1" customWidth="1"/>
    <col min="1825" max="1825" width="30.140625" style="1" customWidth="1"/>
    <col min="1826" max="1826" width="29.85546875" style="1" customWidth="1"/>
    <col min="1827" max="1827" width="23.28515625" style="1" customWidth="1"/>
    <col min="1828" max="1828" width="31.42578125" style="1" customWidth="1"/>
    <col min="1829" max="1829" width="28.42578125" style="1" customWidth="1"/>
    <col min="1830" max="1830" width="33.7109375" style="1" customWidth="1"/>
    <col min="1831" max="1831" width="22.5703125" style="1" customWidth="1"/>
    <col min="1832" max="1832" width="17.5703125" style="1" customWidth="1"/>
    <col min="1833" max="1833" width="22.7109375" style="1" customWidth="1"/>
    <col min="1834" max="1834" width="21.42578125" style="1" customWidth="1"/>
    <col min="1835" max="1835" width="22" style="1" customWidth="1"/>
    <col min="1836" max="1836" width="20.28515625" style="1" customWidth="1"/>
    <col min="1837" max="1837" width="33.42578125" style="1" customWidth="1"/>
    <col min="1838" max="1838" width="25.42578125" style="1" customWidth="1"/>
    <col min="1839" max="1839" width="23" style="1" customWidth="1"/>
    <col min="1840" max="1840" width="18.28515625" style="1" customWidth="1"/>
    <col min="1841" max="1841" width="21.5703125" style="1" customWidth="1"/>
    <col min="1842" max="1842" width="15" style="1" customWidth="1"/>
    <col min="1843" max="1843" width="24.5703125" style="1" customWidth="1"/>
    <col min="1844" max="1844" width="15.5703125" style="1" customWidth="1"/>
    <col min="1845" max="1845" width="24.42578125" style="1" customWidth="1"/>
    <col min="1846" max="1846" width="17.5703125" style="1" customWidth="1"/>
    <col min="1847" max="1847" width="22.28515625" style="1" customWidth="1"/>
    <col min="1848" max="1848" width="26.7109375" style="1" customWidth="1"/>
    <col min="1849" max="1849" width="23.5703125" style="1" customWidth="1"/>
    <col min="1850" max="1850" width="22.7109375" style="1" customWidth="1"/>
    <col min="1851" max="1851" width="26.140625" style="1" customWidth="1"/>
    <col min="1852" max="1853" width="22.5703125" style="1" customWidth="1"/>
    <col min="1854" max="1854" width="26.5703125" style="1" customWidth="1"/>
    <col min="1855" max="1857" width="48.42578125" style="1" customWidth="1"/>
    <col min="1858" max="1866" width="79.85546875" style="1" customWidth="1"/>
    <col min="1867" max="1871" width="11.42578125" style="1"/>
    <col min="1872" max="1872" width="12.7109375" style="1" bestFit="1" customWidth="1"/>
    <col min="1873" max="1873" width="11.42578125" style="1"/>
    <col min="1874" max="1880" width="11.42578125" style="1" customWidth="1"/>
    <col min="1881" max="1881" width="0" style="1" hidden="1" customWidth="1"/>
    <col min="1882" max="2067" width="11.42578125" style="1"/>
    <col min="2068" max="2069" width="0" style="1" hidden="1" customWidth="1"/>
    <col min="2070" max="2070" width="2" style="1" customWidth="1"/>
    <col min="2071" max="2071" width="1.85546875" style="1" customWidth="1"/>
    <col min="2072" max="2072" width="28.140625" style="1" customWidth="1"/>
    <col min="2073" max="2074" width="52.28515625" style="1" customWidth="1"/>
    <col min="2075" max="2076" width="29" style="1" customWidth="1"/>
    <col min="2077" max="2077" width="87" style="1" customWidth="1"/>
    <col min="2078" max="2078" width="64.85546875" style="1" customWidth="1"/>
    <col min="2079" max="2079" width="47" style="1" customWidth="1"/>
    <col min="2080" max="2080" width="30.7109375" style="1" customWidth="1"/>
    <col min="2081" max="2081" width="30.140625" style="1" customWidth="1"/>
    <col min="2082" max="2082" width="29.85546875" style="1" customWidth="1"/>
    <col min="2083" max="2083" width="23.28515625" style="1" customWidth="1"/>
    <col min="2084" max="2084" width="31.42578125" style="1" customWidth="1"/>
    <col min="2085" max="2085" width="28.42578125" style="1" customWidth="1"/>
    <col min="2086" max="2086" width="33.7109375" style="1" customWidth="1"/>
    <col min="2087" max="2087" width="22.5703125" style="1" customWidth="1"/>
    <col min="2088" max="2088" width="17.5703125" style="1" customWidth="1"/>
    <col min="2089" max="2089" width="22.7109375" style="1" customWidth="1"/>
    <col min="2090" max="2090" width="21.42578125" style="1" customWidth="1"/>
    <col min="2091" max="2091" width="22" style="1" customWidth="1"/>
    <col min="2092" max="2092" width="20.28515625" style="1" customWidth="1"/>
    <col min="2093" max="2093" width="33.42578125" style="1" customWidth="1"/>
    <col min="2094" max="2094" width="25.42578125" style="1" customWidth="1"/>
    <col min="2095" max="2095" width="23" style="1" customWidth="1"/>
    <col min="2096" max="2096" width="18.28515625" style="1" customWidth="1"/>
    <col min="2097" max="2097" width="21.5703125" style="1" customWidth="1"/>
    <col min="2098" max="2098" width="15" style="1" customWidth="1"/>
    <col min="2099" max="2099" width="24.5703125" style="1" customWidth="1"/>
    <col min="2100" max="2100" width="15.5703125" style="1" customWidth="1"/>
    <col min="2101" max="2101" width="24.42578125" style="1" customWidth="1"/>
    <col min="2102" max="2102" width="17.5703125" style="1" customWidth="1"/>
    <col min="2103" max="2103" width="22.28515625" style="1" customWidth="1"/>
    <col min="2104" max="2104" width="26.7109375" style="1" customWidth="1"/>
    <col min="2105" max="2105" width="23.5703125" style="1" customWidth="1"/>
    <col min="2106" max="2106" width="22.7109375" style="1" customWidth="1"/>
    <col min="2107" max="2107" width="26.140625" style="1" customWidth="1"/>
    <col min="2108" max="2109" width="22.5703125" style="1" customWidth="1"/>
    <col min="2110" max="2110" width="26.5703125" style="1" customWidth="1"/>
    <col min="2111" max="2113" width="48.42578125" style="1" customWidth="1"/>
    <col min="2114" max="2122" width="79.85546875" style="1" customWidth="1"/>
    <col min="2123" max="2127" width="11.42578125" style="1"/>
    <col min="2128" max="2128" width="12.7109375" style="1" bestFit="1" customWidth="1"/>
    <col min="2129" max="2129" width="11.42578125" style="1"/>
    <col min="2130" max="2136" width="11.42578125" style="1" customWidth="1"/>
    <col min="2137" max="2137" width="0" style="1" hidden="1" customWidth="1"/>
    <col min="2138" max="2323" width="11.42578125" style="1"/>
    <col min="2324" max="2325" width="0" style="1" hidden="1" customWidth="1"/>
    <col min="2326" max="2326" width="2" style="1" customWidth="1"/>
    <col min="2327" max="2327" width="1.85546875" style="1" customWidth="1"/>
    <col min="2328" max="2328" width="28.140625" style="1" customWidth="1"/>
    <col min="2329" max="2330" width="52.28515625" style="1" customWidth="1"/>
    <col min="2331" max="2332" width="29" style="1" customWidth="1"/>
    <col min="2333" max="2333" width="87" style="1" customWidth="1"/>
    <col min="2334" max="2334" width="64.85546875" style="1" customWidth="1"/>
    <col min="2335" max="2335" width="47" style="1" customWidth="1"/>
    <col min="2336" max="2336" width="30.7109375" style="1" customWidth="1"/>
    <col min="2337" max="2337" width="30.140625" style="1" customWidth="1"/>
    <col min="2338" max="2338" width="29.85546875" style="1" customWidth="1"/>
    <col min="2339" max="2339" width="23.28515625" style="1" customWidth="1"/>
    <col min="2340" max="2340" width="31.42578125" style="1" customWidth="1"/>
    <col min="2341" max="2341" width="28.42578125" style="1" customWidth="1"/>
    <col min="2342" max="2342" width="33.7109375" style="1" customWidth="1"/>
    <col min="2343" max="2343" width="22.5703125" style="1" customWidth="1"/>
    <col min="2344" max="2344" width="17.5703125" style="1" customWidth="1"/>
    <col min="2345" max="2345" width="22.7109375" style="1" customWidth="1"/>
    <col min="2346" max="2346" width="21.42578125" style="1" customWidth="1"/>
    <col min="2347" max="2347" width="22" style="1" customWidth="1"/>
    <col min="2348" max="2348" width="20.28515625" style="1" customWidth="1"/>
    <col min="2349" max="2349" width="33.42578125" style="1" customWidth="1"/>
    <col min="2350" max="2350" width="25.42578125" style="1" customWidth="1"/>
    <col min="2351" max="2351" width="23" style="1" customWidth="1"/>
    <col min="2352" max="2352" width="18.28515625" style="1" customWidth="1"/>
    <col min="2353" max="2353" width="21.5703125" style="1" customWidth="1"/>
    <col min="2354" max="2354" width="15" style="1" customWidth="1"/>
    <col min="2355" max="2355" width="24.5703125" style="1" customWidth="1"/>
    <col min="2356" max="2356" width="15.5703125" style="1" customWidth="1"/>
    <col min="2357" max="2357" width="24.42578125" style="1" customWidth="1"/>
    <col min="2358" max="2358" width="17.5703125" style="1" customWidth="1"/>
    <col min="2359" max="2359" width="22.28515625" style="1" customWidth="1"/>
    <col min="2360" max="2360" width="26.7109375" style="1" customWidth="1"/>
    <col min="2361" max="2361" width="23.5703125" style="1" customWidth="1"/>
    <col min="2362" max="2362" width="22.7109375" style="1" customWidth="1"/>
    <col min="2363" max="2363" width="26.140625" style="1" customWidth="1"/>
    <col min="2364" max="2365" width="22.5703125" style="1" customWidth="1"/>
    <col min="2366" max="2366" width="26.5703125" style="1" customWidth="1"/>
    <col min="2367" max="2369" width="48.42578125" style="1" customWidth="1"/>
    <col min="2370" max="2378" width="79.85546875" style="1" customWidth="1"/>
    <col min="2379" max="2383" width="11.42578125" style="1"/>
    <col min="2384" max="2384" width="12.7109375" style="1" bestFit="1" customWidth="1"/>
    <col min="2385" max="2385" width="11.42578125" style="1"/>
    <col min="2386" max="2392" width="11.42578125" style="1" customWidth="1"/>
    <col min="2393" max="2393" width="0" style="1" hidden="1" customWidth="1"/>
    <col min="2394" max="2579" width="11.42578125" style="1"/>
    <col min="2580" max="2581" width="0" style="1" hidden="1" customWidth="1"/>
    <col min="2582" max="2582" width="2" style="1" customWidth="1"/>
    <col min="2583" max="2583" width="1.85546875" style="1" customWidth="1"/>
    <col min="2584" max="2584" width="28.140625" style="1" customWidth="1"/>
    <col min="2585" max="2586" width="52.28515625" style="1" customWidth="1"/>
    <col min="2587" max="2588" width="29" style="1" customWidth="1"/>
    <col min="2589" max="2589" width="87" style="1" customWidth="1"/>
    <col min="2590" max="2590" width="64.85546875" style="1" customWidth="1"/>
    <col min="2591" max="2591" width="47" style="1" customWidth="1"/>
    <col min="2592" max="2592" width="30.7109375" style="1" customWidth="1"/>
    <col min="2593" max="2593" width="30.140625" style="1" customWidth="1"/>
    <col min="2594" max="2594" width="29.85546875" style="1" customWidth="1"/>
    <col min="2595" max="2595" width="23.28515625" style="1" customWidth="1"/>
    <col min="2596" max="2596" width="31.42578125" style="1" customWidth="1"/>
    <col min="2597" max="2597" width="28.42578125" style="1" customWidth="1"/>
    <col min="2598" max="2598" width="33.7109375" style="1" customWidth="1"/>
    <col min="2599" max="2599" width="22.5703125" style="1" customWidth="1"/>
    <col min="2600" max="2600" width="17.5703125" style="1" customWidth="1"/>
    <col min="2601" max="2601" width="22.7109375" style="1" customWidth="1"/>
    <col min="2602" max="2602" width="21.42578125" style="1" customWidth="1"/>
    <col min="2603" max="2603" width="22" style="1" customWidth="1"/>
    <col min="2604" max="2604" width="20.28515625" style="1" customWidth="1"/>
    <col min="2605" max="2605" width="33.42578125" style="1" customWidth="1"/>
    <col min="2606" max="2606" width="25.42578125" style="1" customWidth="1"/>
    <col min="2607" max="2607" width="23" style="1" customWidth="1"/>
    <col min="2608" max="2608" width="18.28515625" style="1" customWidth="1"/>
    <col min="2609" max="2609" width="21.5703125" style="1" customWidth="1"/>
    <col min="2610" max="2610" width="15" style="1" customWidth="1"/>
    <col min="2611" max="2611" width="24.5703125" style="1" customWidth="1"/>
    <col min="2612" max="2612" width="15.5703125" style="1" customWidth="1"/>
    <col min="2613" max="2613" width="24.42578125" style="1" customWidth="1"/>
    <col min="2614" max="2614" width="17.5703125" style="1" customWidth="1"/>
    <col min="2615" max="2615" width="22.28515625" style="1" customWidth="1"/>
    <col min="2616" max="2616" width="26.7109375" style="1" customWidth="1"/>
    <col min="2617" max="2617" width="23.5703125" style="1" customWidth="1"/>
    <col min="2618" max="2618" width="22.7109375" style="1" customWidth="1"/>
    <col min="2619" max="2619" width="26.140625" style="1" customWidth="1"/>
    <col min="2620" max="2621" width="22.5703125" style="1" customWidth="1"/>
    <col min="2622" max="2622" width="26.5703125" style="1" customWidth="1"/>
    <col min="2623" max="2625" width="48.42578125" style="1" customWidth="1"/>
    <col min="2626" max="2634" width="79.85546875" style="1" customWidth="1"/>
    <col min="2635" max="2639" width="11.42578125" style="1"/>
    <col min="2640" max="2640" width="12.7109375" style="1" bestFit="1" customWidth="1"/>
    <col min="2641" max="2641" width="11.42578125" style="1"/>
    <col min="2642" max="2648" width="11.42578125" style="1" customWidth="1"/>
    <col min="2649" max="2649" width="0" style="1" hidden="1" customWidth="1"/>
    <col min="2650" max="2835" width="11.42578125" style="1"/>
    <col min="2836" max="2837" width="0" style="1" hidden="1" customWidth="1"/>
    <col min="2838" max="2838" width="2" style="1" customWidth="1"/>
    <col min="2839" max="2839" width="1.85546875" style="1" customWidth="1"/>
    <col min="2840" max="2840" width="28.140625" style="1" customWidth="1"/>
    <col min="2841" max="2842" width="52.28515625" style="1" customWidth="1"/>
    <col min="2843" max="2844" width="29" style="1" customWidth="1"/>
    <col min="2845" max="2845" width="87" style="1" customWidth="1"/>
    <col min="2846" max="2846" width="64.85546875" style="1" customWidth="1"/>
    <col min="2847" max="2847" width="47" style="1" customWidth="1"/>
    <col min="2848" max="2848" width="30.7109375" style="1" customWidth="1"/>
    <col min="2849" max="2849" width="30.140625" style="1" customWidth="1"/>
    <col min="2850" max="2850" width="29.85546875" style="1" customWidth="1"/>
    <col min="2851" max="2851" width="23.28515625" style="1" customWidth="1"/>
    <col min="2852" max="2852" width="31.42578125" style="1" customWidth="1"/>
    <col min="2853" max="2853" width="28.42578125" style="1" customWidth="1"/>
    <col min="2854" max="2854" width="33.7109375" style="1" customWidth="1"/>
    <col min="2855" max="2855" width="22.5703125" style="1" customWidth="1"/>
    <col min="2856" max="2856" width="17.5703125" style="1" customWidth="1"/>
    <col min="2857" max="2857" width="22.7109375" style="1" customWidth="1"/>
    <col min="2858" max="2858" width="21.42578125" style="1" customWidth="1"/>
    <col min="2859" max="2859" width="22" style="1" customWidth="1"/>
    <col min="2860" max="2860" width="20.28515625" style="1" customWidth="1"/>
    <col min="2861" max="2861" width="33.42578125" style="1" customWidth="1"/>
    <col min="2862" max="2862" width="25.42578125" style="1" customWidth="1"/>
    <col min="2863" max="2863" width="23" style="1" customWidth="1"/>
    <col min="2864" max="2864" width="18.28515625" style="1" customWidth="1"/>
    <col min="2865" max="2865" width="21.5703125" style="1" customWidth="1"/>
    <col min="2866" max="2866" width="15" style="1" customWidth="1"/>
    <col min="2867" max="2867" width="24.5703125" style="1" customWidth="1"/>
    <col min="2868" max="2868" width="15.5703125" style="1" customWidth="1"/>
    <col min="2869" max="2869" width="24.42578125" style="1" customWidth="1"/>
    <col min="2870" max="2870" width="17.5703125" style="1" customWidth="1"/>
    <col min="2871" max="2871" width="22.28515625" style="1" customWidth="1"/>
    <col min="2872" max="2872" width="26.7109375" style="1" customWidth="1"/>
    <col min="2873" max="2873" width="23.5703125" style="1" customWidth="1"/>
    <col min="2874" max="2874" width="22.7109375" style="1" customWidth="1"/>
    <col min="2875" max="2875" width="26.140625" style="1" customWidth="1"/>
    <col min="2876" max="2877" width="22.5703125" style="1" customWidth="1"/>
    <col min="2878" max="2878" width="26.5703125" style="1" customWidth="1"/>
    <col min="2879" max="2881" width="48.42578125" style="1" customWidth="1"/>
    <col min="2882" max="2890" width="79.85546875" style="1" customWidth="1"/>
    <col min="2891" max="2895" width="11.42578125" style="1"/>
    <col min="2896" max="2896" width="12.7109375" style="1" bestFit="1" customWidth="1"/>
    <col min="2897" max="2897" width="11.42578125" style="1"/>
    <col min="2898" max="2904" width="11.42578125" style="1" customWidth="1"/>
    <col min="2905" max="2905" width="0" style="1" hidden="1" customWidth="1"/>
    <col min="2906" max="3091" width="11.42578125" style="1"/>
    <col min="3092" max="3093" width="0" style="1" hidden="1" customWidth="1"/>
    <col min="3094" max="3094" width="2" style="1" customWidth="1"/>
    <col min="3095" max="3095" width="1.85546875" style="1" customWidth="1"/>
    <col min="3096" max="3096" width="28.140625" style="1" customWidth="1"/>
    <col min="3097" max="3098" width="52.28515625" style="1" customWidth="1"/>
    <col min="3099" max="3100" width="29" style="1" customWidth="1"/>
    <col min="3101" max="3101" width="87" style="1" customWidth="1"/>
    <col min="3102" max="3102" width="64.85546875" style="1" customWidth="1"/>
    <col min="3103" max="3103" width="47" style="1" customWidth="1"/>
    <col min="3104" max="3104" width="30.7109375" style="1" customWidth="1"/>
    <col min="3105" max="3105" width="30.140625" style="1" customWidth="1"/>
    <col min="3106" max="3106" width="29.85546875" style="1" customWidth="1"/>
    <col min="3107" max="3107" width="23.28515625" style="1" customWidth="1"/>
    <col min="3108" max="3108" width="31.42578125" style="1" customWidth="1"/>
    <col min="3109" max="3109" width="28.42578125" style="1" customWidth="1"/>
    <col min="3110" max="3110" width="33.7109375" style="1" customWidth="1"/>
    <col min="3111" max="3111" width="22.5703125" style="1" customWidth="1"/>
    <col min="3112" max="3112" width="17.5703125" style="1" customWidth="1"/>
    <col min="3113" max="3113" width="22.7109375" style="1" customWidth="1"/>
    <col min="3114" max="3114" width="21.42578125" style="1" customWidth="1"/>
    <col min="3115" max="3115" width="22" style="1" customWidth="1"/>
    <col min="3116" max="3116" width="20.28515625" style="1" customWidth="1"/>
    <col min="3117" max="3117" width="33.42578125" style="1" customWidth="1"/>
    <col min="3118" max="3118" width="25.42578125" style="1" customWidth="1"/>
    <col min="3119" max="3119" width="23" style="1" customWidth="1"/>
    <col min="3120" max="3120" width="18.28515625" style="1" customWidth="1"/>
    <col min="3121" max="3121" width="21.5703125" style="1" customWidth="1"/>
    <col min="3122" max="3122" width="15" style="1" customWidth="1"/>
    <col min="3123" max="3123" width="24.5703125" style="1" customWidth="1"/>
    <col min="3124" max="3124" width="15.5703125" style="1" customWidth="1"/>
    <col min="3125" max="3125" width="24.42578125" style="1" customWidth="1"/>
    <col min="3126" max="3126" width="17.5703125" style="1" customWidth="1"/>
    <col min="3127" max="3127" width="22.28515625" style="1" customWidth="1"/>
    <col min="3128" max="3128" width="26.7109375" style="1" customWidth="1"/>
    <col min="3129" max="3129" width="23.5703125" style="1" customWidth="1"/>
    <col min="3130" max="3130" width="22.7109375" style="1" customWidth="1"/>
    <col min="3131" max="3131" width="26.140625" style="1" customWidth="1"/>
    <col min="3132" max="3133" width="22.5703125" style="1" customWidth="1"/>
    <col min="3134" max="3134" width="26.5703125" style="1" customWidth="1"/>
    <col min="3135" max="3137" width="48.42578125" style="1" customWidth="1"/>
    <col min="3138" max="3146" width="79.85546875" style="1" customWidth="1"/>
    <col min="3147" max="3151" width="11.42578125" style="1"/>
    <col min="3152" max="3152" width="12.7109375" style="1" bestFit="1" customWidth="1"/>
    <col min="3153" max="3153" width="11.42578125" style="1"/>
    <col min="3154" max="3160" width="11.42578125" style="1" customWidth="1"/>
    <col min="3161" max="3161" width="0" style="1" hidden="1" customWidth="1"/>
    <col min="3162" max="3347" width="11.42578125" style="1"/>
    <col min="3348" max="3349" width="0" style="1" hidden="1" customWidth="1"/>
    <col min="3350" max="3350" width="2" style="1" customWidth="1"/>
    <col min="3351" max="3351" width="1.85546875" style="1" customWidth="1"/>
    <col min="3352" max="3352" width="28.140625" style="1" customWidth="1"/>
    <col min="3353" max="3354" width="52.28515625" style="1" customWidth="1"/>
    <col min="3355" max="3356" width="29" style="1" customWidth="1"/>
    <col min="3357" max="3357" width="87" style="1" customWidth="1"/>
    <col min="3358" max="3358" width="64.85546875" style="1" customWidth="1"/>
    <col min="3359" max="3359" width="47" style="1" customWidth="1"/>
    <col min="3360" max="3360" width="30.7109375" style="1" customWidth="1"/>
    <col min="3361" max="3361" width="30.140625" style="1" customWidth="1"/>
    <col min="3362" max="3362" width="29.85546875" style="1" customWidth="1"/>
    <col min="3363" max="3363" width="23.28515625" style="1" customWidth="1"/>
    <col min="3364" max="3364" width="31.42578125" style="1" customWidth="1"/>
    <col min="3365" max="3365" width="28.42578125" style="1" customWidth="1"/>
    <col min="3366" max="3366" width="33.7109375" style="1" customWidth="1"/>
    <col min="3367" max="3367" width="22.5703125" style="1" customWidth="1"/>
    <col min="3368" max="3368" width="17.5703125" style="1" customWidth="1"/>
    <col min="3369" max="3369" width="22.7109375" style="1" customWidth="1"/>
    <col min="3370" max="3370" width="21.42578125" style="1" customWidth="1"/>
    <col min="3371" max="3371" width="22" style="1" customWidth="1"/>
    <col min="3372" max="3372" width="20.28515625" style="1" customWidth="1"/>
    <col min="3373" max="3373" width="33.42578125" style="1" customWidth="1"/>
    <col min="3374" max="3374" width="25.42578125" style="1" customWidth="1"/>
    <col min="3375" max="3375" width="23" style="1" customWidth="1"/>
    <col min="3376" max="3376" width="18.28515625" style="1" customWidth="1"/>
    <col min="3377" max="3377" width="21.5703125" style="1" customWidth="1"/>
    <col min="3378" max="3378" width="15" style="1" customWidth="1"/>
    <col min="3379" max="3379" width="24.5703125" style="1" customWidth="1"/>
    <col min="3380" max="3380" width="15.5703125" style="1" customWidth="1"/>
    <col min="3381" max="3381" width="24.42578125" style="1" customWidth="1"/>
    <col min="3382" max="3382" width="17.5703125" style="1" customWidth="1"/>
    <col min="3383" max="3383" width="22.28515625" style="1" customWidth="1"/>
    <col min="3384" max="3384" width="26.7109375" style="1" customWidth="1"/>
    <col min="3385" max="3385" width="23.5703125" style="1" customWidth="1"/>
    <col min="3386" max="3386" width="22.7109375" style="1" customWidth="1"/>
    <col min="3387" max="3387" width="26.140625" style="1" customWidth="1"/>
    <col min="3388" max="3389" width="22.5703125" style="1" customWidth="1"/>
    <col min="3390" max="3390" width="26.5703125" style="1" customWidth="1"/>
    <col min="3391" max="3393" width="48.42578125" style="1" customWidth="1"/>
    <col min="3394" max="3402" width="79.85546875" style="1" customWidth="1"/>
    <col min="3403" max="3407" width="11.42578125" style="1"/>
    <col min="3408" max="3408" width="12.7109375" style="1" bestFit="1" customWidth="1"/>
    <col min="3409" max="3409" width="11.42578125" style="1"/>
    <col min="3410" max="3416" width="11.42578125" style="1" customWidth="1"/>
    <col min="3417" max="3417" width="0" style="1" hidden="1" customWidth="1"/>
    <col min="3418" max="3603" width="11.42578125" style="1"/>
    <col min="3604" max="3605" width="0" style="1" hidden="1" customWidth="1"/>
    <col min="3606" max="3606" width="2" style="1" customWidth="1"/>
    <col min="3607" max="3607" width="1.85546875" style="1" customWidth="1"/>
    <col min="3608" max="3608" width="28.140625" style="1" customWidth="1"/>
    <col min="3609" max="3610" width="52.28515625" style="1" customWidth="1"/>
    <col min="3611" max="3612" width="29" style="1" customWidth="1"/>
    <col min="3613" max="3613" width="87" style="1" customWidth="1"/>
    <col min="3614" max="3614" width="64.85546875" style="1" customWidth="1"/>
    <col min="3615" max="3615" width="47" style="1" customWidth="1"/>
    <col min="3616" max="3616" width="30.7109375" style="1" customWidth="1"/>
    <col min="3617" max="3617" width="30.140625" style="1" customWidth="1"/>
    <col min="3618" max="3618" width="29.85546875" style="1" customWidth="1"/>
    <col min="3619" max="3619" width="23.28515625" style="1" customWidth="1"/>
    <col min="3620" max="3620" width="31.42578125" style="1" customWidth="1"/>
    <col min="3621" max="3621" width="28.42578125" style="1" customWidth="1"/>
    <col min="3622" max="3622" width="33.7109375" style="1" customWidth="1"/>
    <col min="3623" max="3623" width="22.5703125" style="1" customWidth="1"/>
    <col min="3624" max="3624" width="17.5703125" style="1" customWidth="1"/>
    <col min="3625" max="3625" width="22.7109375" style="1" customWidth="1"/>
    <col min="3626" max="3626" width="21.42578125" style="1" customWidth="1"/>
    <col min="3627" max="3627" width="22" style="1" customWidth="1"/>
    <col min="3628" max="3628" width="20.28515625" style="1" customWidth="1"/>
    <col min="3629" max="3629" width="33.42578125" style="1" customWidth="1"/>
    <col min="3630" max="3630" width="25.42578125" style="1" customWidth="1"/>
    <col min="3631" max="3631" width="23" style="1" customWidth="1"/>
    <col min="3632" max="3632" width="18.28515625" style="1" customWidth="1"/>
    <col min="3633" max="3633" width="21.5703125" style="1" customWidth="1"/>
    <col min="3634" max="3634" width="15" style="1" customWidth="1"/>
    <col min="3635" max="3635" width="24.5703125" style="1" customWidth="1"/>
    <col min="3636" max="3636" width="15.5703125" style="1" customWidth="1"/>
    <col min="3637" max="3637" width="24.42578125" style="1" customWidth="1"/>
    <col min="3638" max="3638" width="17.5703125" style="1" customWidth="1"/>
    <col min="3639" max="3639" width="22.28515625" style="1" customWidth="1"/>
    <col min="3640" max="3640" width="26.7109375" style="1" customWidth="1"/>
    <col min="3641" max="3641" width="23.5703125" style="1" customWidth="1"/>
    <col min="3642" max="3642" width="22.7109375" style="1" customWidth="1"/>
    <col min="3643" max="3643" width="26.140625" style="1" customWidth="1"/>
    <col min="3644" max="3645" width="22.5703125" style="1" customWidth="1"/>
    <col min="3646" max="3646" width="26.5703125" style="1" customWidth="1"/>
    <col min="3647" max="3649" width="48.42578125" style="1" customWidth="1"/>
    <col min="3650" max="3658" width="79.85546875" style="1" customWidth="1"/>
    <col min="3659" max="3663" width="11.42578125" style="1"/>
    <col min="3664" max="3664" width="12.7109375" style="1" bestFit="1" customWidth="1"/>
    <col min="3665" max="3665" width="11.42578125" style="1"/>
    <col min="3666" max="3672" width="11.42578125" style="1" customWidth="1"/>
    <col min="3673" max="3673" width="0" style="1" hidden="1" customWidth="1"/>
    <col min="3674" max="3859" width="11.42578125" style="1"/>
    <col min="3860" max="3861" width="0" style="1" hidden="1" customWidth="1"/>
    <col min="3862" max="3862" width="2" style="1" customWidth="1"/>
    <col min="3863" max="3863" width="1.85546875" style="1" customWidth="1"/>
    <col min="3864" max="3864" width="28.140625" style="1" customWidth="1"/>
    <col min="3865" max="3866" width="52.28515625" style="1" customWidth="1"/>
    <col min="3867" max="3868" width="29" style="1" customWidth="1"/>
    <col min="3869" max="3869" width="87" style="1" customWidth="1"/>
    <col min="3870" max="3870" width="64.85546875" style="1" customWidth="1"/>
    <col min="3871" max="3871" width="47" style="1" customWidth="1"/>
    <col min="3872" max="3872" width="30.7109375" style="1" customWidth="1"/>
    <col min="3873" max="3873" width="30.140625" style="1" customWidth="1"/>
    <col min="3874" max="3874" width="29.85546875" style="1" customWidth="1"/>
    <col min="3875" max="3875" width="23.28515625" style="1" customWidth="1"/>
    <col min="3876" max="3876" width="31.42578125" style="1" customWidth="1"/>
    <col min="3877" max="3877" width="28.42578125" style="1" customWidth="1"/>
    <col min="3878" max="3878" width="33.7109375" style="1" customWidth="1"/>
    <col min="3879" max="3879" width="22.5703125" style="1" customWidth="1"/>
    <col min="3880" max="3880" width="17.5703125" style="1" customWidth="1"/>
    <col min="3881" max="3881" width="22.7109375" style="1" customWidth="1"/>
    <col min="3882" max="3882" width="21.42578125" style="1" customWidth="1"/>
    <col min="3883" max="3883" width="22" style="1" customWidth="1"/>
    <col min="3884" max="3884" width="20.28515625" style="1" customWidth="1"/>
    <col min="3885" max="3885" width="33.42578125" style="1" customWidth="1"/>
    <col min="3886" max="3886" width="25.42578125" style="1" customWidth="1"/>
    <col min="3887" max="3887" width="23" style="1" customWidth="1"/>
    <col min="3888" max="3888" width="18.28515625" style="1" customWidth="1"/>
    <col min="3889" max="3889" width="21.5703125" style="1" customWidth="1"/>
    <col min="3890" max="3890" width="15" style="1" customWidth="1"/>
    <col min="3891" max="3891" width="24.5703125" style="1" customWidth="1"/>
    <col min="3892" max="3892" width="15.5703125" style="1" customWidth="1"/>
    <col min="3893" max="3893" width="24.42578125" style="1" customWidth="1"/>
    <col min="3894" max="3894" width="17.5703125" style="1" customWidth="1"/>
    <col min="3895" max="3895" width="22.28515625" style="1" customWidth="1"/>
    <col min="3896" max="3896" width="26.7109375" style="1" customWidth="1"/>
    <col min="3897" max="3897" width="23.5703125" style="1" customWidth="1"/>
    <col min="3898" max="3898" width="22.7109375" style="1" customWidth="1"/>
    <col min="3899" max="3899" width="26.140625" style="1" customWidth="1"/>
    <col min="3900" max="3901" width="22.5703125" style="1" customWidth="1"/>
    <col min="3902" max="3902" width="26.5703125" style="1" customWidth="1"/>
    <col min="3903" max="3905" width="48.42578125" style="1" customWidth="1"/>
    <col min="3906" max="3914" width="79.85546875" style="1" customWidth="1"/>
    <col min="3915" max="3919" width="11.42578125" style="1"/>
    <col min="3920" max="3920" width="12.7109375" style="1" bestFit="1" customWidth="1"/>
    <col min="3921" max="3921" width="11.42578125" style="1"/>
    <col min="3922" max="3928" width="11.42578125" style="1" customWidth="1"/>
    <col min="3929" max="3929" width="0" style="1" hidden="1" customWidth="1"/>
    <col min="3930" max="4115" width="11.42578125" style="1"/>
    <col min="4116" max="4117" width="0" style="1" hidden="1" customWidth="1"/>
    <col min="4118" max="4118" width="2" style="1" customWidth="1"/>
    <col min="4119" max="4119" width="1.85546875" style="1" customWidth="1"/>
    <col min="4120" max="4120" width="28.140625" style="1" customWidth="1"/>
    <col min="4121" max="4122" width="52.28515625" style="1" customWidth="1"/>
    <col min="4123" max="4124" width="29" style="1" customWidth="1"/>
    <col min="4125" max="4125" width="87" style="1" customWidth="1"/>
    <col min="4126" max="4126" width="64.85546875" style="1" customWidth="1"/>
    <col min="4127" max="4127" width="47" style="1" customWidth="1"/>
    <col min="4128" max="4128" width="30.7109375" style="1" customWidth="1"/>
    <col min="4129" max="4129" width="30.140625" style="1" customWidth="1"/>
    <col min="4130" max="4130" width="29.85546875" style="1" customWidth="1"/>
    <col min="4131" max="4131" width="23.28515625" style="1" customWidth="1"/>
    <col min="4132" max="4132" width="31.42578125" style="1" customWidth="1"/>
    <col min="4133" max="4133" width="28.42578125" style="1" customWidth="1"/>
    <col min="4134" max="4134" width="33.7109375" style="1" customWidth="1"/>
    <col min="4135" max="4135" width="22.5703125" style="1" customWidth="1"/>
    <col min="4136" max="4136" width="17.5703125" style="1" customWidth="1"/>
    <col min="4137" max="4137" width="22.7109375" style="1" customWidth="1"/>
    <col min="4138" max="4138" width="21.42578125" style="1" customWidth="1"/>
    <col min="4139" max="4139" width="22" style="1" customWidth="1"/>
    <col min="4140" max="4140" width="20.28515625" style="1" customWidth="1"/>
    <col min="4141" max="4141" width="33.42578125" style="1" customWidth="1"/>
    <col min="4142" max="4142" width="25.42578125" style="1" customWidth="1"/>
    <col min="4143" max="4143" width="23" style="1" customWidth="1"/>
    <col min="4144" max="4144" width="18.28515625" style="1" customWidth="1"/>
    <col min="4145" max="4145" width="21.5703125" style="1" customWidth="1"/>
    <col min="4146" max="4146" width="15" style="1" customWidth="1"/>
    <col min="4147" max="4147" width="24.5703125" style="1" customWidth="1"/>
    <col min="4148" max="4148" width="15.5703125" style="1" customWidth="1"/>
    <col min="4149" max="4149" width="24.42578125" style="1" customWidth="1"/>
    <col min="4150" max="4150" width="17.5703125" style="1" customWidth="1"/>
    <col min="4151" max="4151" width="22.28515625" style="1" customWidth="1"/>
    <col min="4152" max="4152" width="26.7109375" style="1" customWidth="1"/>
    <col min="4153" max="4153" width="23.5703125" style="1" customWidth="1"/>
    <col min="4154" max="4154" width="22.7109375" style="1" customWidth="1"/>
    <col min="4155" max="4155" width="26.140625" style="1" customWidth="1"/>
    <col min="4156" max="4157" width="22.5703125" style="1" customWidth="1"/>
    <col min="4158" max="4158" width="26.5703125" style="1" customWidth="1"/>
    <col min="4159" max="4161" width="48.42578125" style="1" customWidth="1"/>
    <col min="4162" max="4170" width="79.85546875" style="1" customWidth="1"/>
    <col min="4171" max="4175" width="11.42578125" style="1"/>
    <col min="4176" max="4176" width="12.7109375" style="1" bestFit="1" customWidth="1"/>
    <col min="4177" max="4177" width="11.42578125" style="1"/>
    <col min="4178" max="4184" width="11.42578125" style="1" customWidth="1"/>
    <col min="4185" max="4185" width="0" style="1" hidden="1" customWidth="1"/>
    <col min="4186" max="4371" width="11.42578125" style="1"/>
    <col min="4372" max="4373" width="0" style="1" hidden="1" customWidth="1"/>
    <col min="4374" max="4374" width="2" style="1" customWidth="1"/>
    <col min="4375" max="4375" width="1.85546875" style="1" customWidth="1"/>
    <col min="4376" max="4376" width="28.140625" style="1" customWidth="1"/>
    <col min="4377" max="4378" width="52.28515625" style="1" customWidth="1"/>
    <col min="4379" max="4380" width="29" style="1" customWidth="1"/>
    <col min="4381" max="4381" width="87" style="1" customWidth="1"/>
    <col min="4382" max="4382" width="64.85546875" style="1" customWidth="1"/>
    <col min="4383" max="4383" width="47" style="1" customWidth="1"/>
    <col min="4384" max="4384" width="30.7109375" style="1" customWidth="1"/>
    <col min="4385" max="4385" width="30.140625" style="1" customWidth="1"/>
    <col min="4386" max="4386" width="29.85546875" style="1" customWidth="1"/>
    <col min="4387" max="4387" width="23.28515625" style="1" customWidth="1"/>
    <col min="4388" max="4388" width="31.42578125" style="1" customWidth="1"/>
    <col min="4389" max="4389" width="28.42578125" style="1" customWidth="1"/>
    <col min="4390" max="4390" width="33.7109375" style="1" customWidth="1"/>
    <col min="4391" max="4391" width="22.5703125" style="1" customWidth="1"/>
    <col min="4392" max="4392" width="17.5703125" style="1" customWidth="1"/>
    <col min="4393" max="4393" width="22.7109375" style="1" customWidth="1"/>
    <col min="4394" max="4394" width="21.42578125" style="1" customWidth="1"/>
    <col min="4395" max="4395" width="22" style="1" customWidth="1"/>
    <col min="4396" max="4396" width="20.28515625" style="1" customWidth="1"/>
    <col min="4397" max="4397" width="33.42578125" style="1" customWidth="1"/>
    <col min="4398" max="4398" width="25.42578125" style="1" customWidth="1"/>
    <col min="4399" max="4399" width="23" style="1" customWidth="1"/>
    <col min="4400" max="4400" width="18.28515625" style="1" customWidth="1"/>
    <col min="4401" max="4401" width="21.5703125" style="1" customWidth="1"/>
    <col min="4402" max="4402" width="15" style="1" customWidth="1"/>
    <col min="4403" max="4403" width="24.5703125" style="1" customWidth="1"/>
    <col min="4404" max="4404" width="15.5703125" style="1" customWidth="1"/>
    <col min="4405" max="4405" width="24.42578125" style="1" customWidth="1"/>
    <col min="4406" max="4406" width="17.5703125" style="1" customWidth="1"/>
    <col min="4407" max="4407" width="22.28515625" style="1" customWidth="1"/>
    <col min="4408" max="4408" width="26.7109375" style="1" customWidth="1"/>
    <col min="4409" max="4409" width="23.5703125" style="1" customWidth="1"/>
    <col min="4410" max="4410" width="22.7109375" style="1" customWidth="1"/>
    <col min="4411" max="4411" width="26.140625" style="1" customWidth="1"/>
    <col min="4412" max="4413" width="22.5703125" style="1" customWidth="1"/>
    <col min="4414" max="4414" width="26.5703125" style="1" customWidth="1"/>
    <col min="4415" max="4417" width="48.42578125" style="1" customWidth="1"/>
    <col min="4418" max="4426" width="79.85546875" style="1" customWidth="1"/>
    <col min="4427" max="4431" width="11.42578125" style="1"/>
    <col min="4432" max="4432" width="12.7109375" style="1" bestFit="1" customWidth="1"/>
    <col min="4433" max="4433" width="11.42578125" style="1"/>
    <col min="4434" max="4440" width="11.42578125" style="1" customWidth="1"/>
    <col min="4441" max="4441" width="0" style="1" hidden="1" customWidth="1"/>
    <col min="4442" max="4627" width="11.42578125" style="1"/>
    <col min="4628" max="4629" width="0" style="1" hidden="1" customWidth="1"/>
    <col min="4630" max="4630" width="2" style="1" customWidth="1"/>
    <col min="4631" max="4631" width="1.85546875" style="1" customWidth="1"/>
    <col min="4632" max="4632" width="28.140625" style="1" customWidth="1"/>
    <col min="4633" max="4634" width="52.28515625" style="1" customWidth="1"/>
    <col min="4635" max="4636" width="29" style="1" customWidth="1"/>
    <col min="4637" max="4637" width="87" style="1" customWidth="1"/>
    <col min="4638" max="4638" width="64.85546875" style="1" customWidth="1"/>
    <col min="4639" max="4639" width="47" style="1" customWidth="1"/>
    <col min="4640" max="4640" width="30.7109375" style="1" customWidth="1"/>
    <col min="4641" max="4641" width="30.140625" style="1" customWidth="1"/>
    <col min="4642" max="4642" width="29.85546875" style="1" customWidth="1"/>
    <col min="4643" max="4643" width="23.28515625" style="1" customWidth="1"/>
    <col min="4644" max="4644" width="31.42578125" style="1" customWidth="1"/>
    <col min="4645" max="4645" width="28.42578125" style="1" customWidth="1"/>
    <col min="4646" max="4646" width="33.7109375" style="1" customWidth="1"/>
    <col min="4647" max="4647" width="22.5703125" style="1" customWidth="1"/>
    <col min="4648" max="4648" width="17.5703125" style="1" customWidth="1"/>
    <col min="4649" max="4649" width="22.7109375" style="1" customWidth="1"/>
    <col min="4650" max="4650" width="21.42578125" style="1" customWidth="1"/>
    <col min="4651" max="4651" width="22" style="1" customWidth="1"/>
    <col min="4652" max="4652" width="20.28515625" style="1" customWidth="1"/>
    <col min="4653" max="4653" width="33.42578125" style="1" customWidth="1"/>
    <col min="4654" max="4654" width="25.42578125" style="1" customWidth="1"/>
    <col min="4655" max="4655" width="23" style="1" customWidth="1"/>
    <col min="4656" max="4656" width="18.28515625" style="1" customWidth="1"/>
    <col min="4657" max="4657" width="21.5703125" style="1" customWidth="1"/>
    <col min="4658" max="4658" width="15" style="1" customWidth="1"/>
    <col min="4659" max="4659" width="24.5703125" style="1" customWidth="1"/>
    <col min="4660" max="4660" width="15.5703125" style="1" customWidth="1"/>
    <col min="4661" max="4661" width="24.42578125" style="1" customWidth="1"/>
    <col min="4662" max="4662" width="17.5703125" style="1" customWidth="1"/>
    <col min="4663" max="4663" width="22.28515625" style="1" customWidth="1"/>
    <col min="4664" max="4664" width="26.7109375" style="1" customWidth="1"/>
    <col min="4665" max="4665" width="23.5703125" style="1" customWidth="1"/>
    <col min="4666" max="4666" width="22.7109375" style="1" customWidth="1"/>
    <col min="4667" max="4667" width="26.140625" style="1" customWidth="1"/>
    <col min="4668" max="4669" width="22.5703125" style="1" customWidth="1"/>
    <col min="4670" max="4670" width="26.5703125" style="1" customWidth="1"/>
    <col min="4671" max="4673" width="48.42578125" style="1" customWidth="1"/>
    <col min="4674" max="4682" width="79.85546875" style="1" customWidth="1"/>
    <col min="4683" max="4687" width="11.42578125" style="1"/>
    <col min="4688" max="4688" width="12.7109375" style="1" bestFit="1" customWidth="1"/>
    <col min="4689" max="4689" width="11.42578125" style="1"/>
    <col min="4690" max="4696" width="11.42578125" style="1" customWidth="1"/>
    <col min="4697" max="4697" width="0" style="1" hidden="1" customWidth="1"/>
    <col min="4698" max="4883" width="11.42578125" style="1"/>
    <col min="4884" max="4885" width="0" style="1" hidden="1" customWidth="1"/>
    <col min="4886" max="4886" width="2" style="1" customWidth="1"/>
    <col min="4887" max="4887" width="1.85546875" style="1" customWidth="1"/>
    <col min="4888" max="4888" width="28.140625" style="1" customWidth="1"/>
    <col min="4889" max="4890" width="52.28515625" style="1" customWidth="1"/>
    <col min="4891" max="4892" width="29" style="1" customWidth="1"/>
    <col min="4893" max="4893" width="87" style="1" customWidth="1"/>
    <col min="4894" max="4894" width="64.85546875" style="1" customWidth="1"/>
    <col min="4895" max="4895" width="47" style="1" customWidth="1"/>
    <col min="4896" max="4896" width="30.7109375" style="1" customWidth="1"/>
    <col min="4897" max="4897" width="30.140625" style="1" customWidth="1"/>
    <col min="4898" max="4898" width="29.85546875" style="1" customWidth="1"/>
    <col min="4899" max="4899" width="23.28515625" style="1" customWidth="1"/>
    <col min="4900" max="4900" width="31.42578125" style="1" customWidth="1"/>
    <col min="4901" max="4901" width="28.42578125" style="1" customWidth="1"/>
    <col min="4902" max="4902" width="33.7109375" style="1" customWidth="1"/>
    <col min="4903" max="4903" width="22.5703125" style="1" customWidth="1"/>
    <col min="4904" max="4904" width="17.5703125" style="1" customWidth="1"/>
    <col min="4905" max="4905" width="22.7109375" style="1" customWidth="1"/>
    <col min="4906" max="4906" width="21.42578125" style="1" customWidth="1"/>
    <col min="4907" max="4907" width="22" style="1" customWidth="1"/>
    <col min="4908" max="4908" width="20.28515625" style="1" customWidth="1"/>
    <col min="4909" max="4909" width="33.42578125" style="1" customWidth="1"/>
    <col min="4910" max="4910" width="25.42578125" style="1" customWidth="1"/>
    <col min="4911" max="4911" width="23" style="1" customWidth="1"/>
    <col min="4912" max="4912" width="18.28515625" style="1" customWidth="1"/>
    <col min="4913" max="4913" width="21.5703125" style="1" customWidth="1"/>
    <col min="4914" max="4914" width="15" style="1" customWidth="1"/>
    <col min="4915" max="4915" width="24.5703125" style="1" customWidth="1"/>
    <col min="4916" max="4916" width="15.5703125" style="1" customWidth="1"/>
    <col min="4917" max="4917" width="24.42578125" style="1" customWidth="1"/>
    <col min="4918" max="4918" width="17.5703125" style="1" customWidth="1"/>
    <col min="4919" max="4919" width="22.28515625" style="1" customWidth="1"/>
    <col min="4920" max="4920" width="26.7109375" style="1" customWidth="1"/>
    <col min="4921" max="4921" width="23.5703125" style="1" customWidth="1"/>
    <col min="4922" max="4922" width="22.7109375" style="1" customWidth="1"/>
    <col min="4923" max="4923" width="26.140625" style="1" customWidth="1"/>
    <col min="4924" max="4925" width="22.5703125" style="1" customWidth="1"/>
    <col min="4926" max="4926" width="26.5703125" style="1" customWidth="1"/>
    <col min="4927" max="4929" width="48.42578125" style="1" customWidth="1"/>
    <col min="4930" max="4938" width="79.85546875" style="1" customWidth="1"/>
    <col min="4939" max="4943" width="11.42578125" style="1"/>
    <col min="4944" max="4944" width="12.7109375" style="1" bestFit="1" customWidth="1"/>
    <col min="4945" max="4945" width="11.42578125" style="1"/>
    <col min="4946" max="4952" width="11.42578125" style="1" customWidth="1"/>
    <col min="4953" max="4953" width="0" style="1" hidden="1" customWidth="1"/>
    <col min="4954" max="5139" width="11.42578125" style="1"/>
    <col min="5140" max="5141" width="0" style="1" hidden="1" customWidth="1"/>
    <col min="5142" max="5142" width="2" style="1" customWidth="1"/>
    <col min="5143" max="5143" width="1.85546875" style="1" customWidth="1"/>
    <col min="5144" max="5144" width="28.140625" style="1" customWidth="1"/>
    <col min="5145" max="5146" width="52.28515625" style="1" customWidth="1"/>
    <col min="5147" max="5148" width="29" style="1" customWidth="1"/>
    <col min="5149" max="5149" width="87" style="1" customWidth="1"/>
    <col min="5150" max="5150" width="64.85546875" style="1" customWidth="1"/>
    <col min="5151" max="5151" width="47" style="1" customWidth="1"/>
    <col min="5152" max="5152" width="30.7109375" style="1" customWidth="1"/>
    <col min="5153" max="5153" width="30.140625" style="1" customWidth="1"/>
    <col min="5154" max="5154" width="29.85546875" style="1" customWidth="1"/>
    <col min="5155" max="5155" width="23.28515625" style="1" customWidth="1"/>
    <col min="5156" max="5156" width="31.42578125" style="1" customWidth="1"/>
    <col min="5157" max="5157" width="28.42578125" style="1" customWidth="1"/>
    <col min="5158" max="5158" width="33.7109375" style="1" customWidth="1"/>
    <col min="5159" max="5159" width="22.5703125" style="1" customWidth="1"/>
    <col min="5160" max="5160" width="17.5703125" style="1" customWidth="1"/>
    <col min="5161" max="5161" width="22.7109375" style="1" customWidth="1"/>
    <col min="5162" max="5162" width="21.42578125" style="1" customWidth="1"/>
    <col min="5163" max="5163" width="22" style="1" customWidth="1"/>
    <col min="5164" max="5164" width="20.28515625" style="1" customWidth="1"/>
    <col min="5165" max="5165" width="33.42578125" style="1" customWidth="1"/>
    <col min="5166" max="5166" width="25.42578125" style="1" customWidth="1"/>
    <col min="5167" max="5167" width="23" style="1" customWidth="1"/>
    <col min="5168" max="5168" width="18.28515625" style="1" customWidth="1"/>
    <col min="5169" max="5169" width="21.5703125" style="1" customWidth="1"/>
    <col min="5170" max="5170" width="15" style="1" customWidth="1"/>
    <col min="5171" max="5171" width="24.5703125" style="1" customWidth="1"/>
    <col min="5172" max="5172" width="15.5703125" style="1" customWidth="1"/>
    <col min="5173" max="5173" width="24.42578125" style="1" customWidth="1"/>
    <col min="5174" max="5174" width="17.5703125" style="1" customWidth="1"/>
    <col min="5175" max="5175" width="22.28515625" style="1" customWidth="1"/>
    <col min="5176" max="5176" width="26.7109375" style="1" customWidth="1"/>
    <col min="5177" max="5177" width="23.5703125" style="1" customWidth="1"/>
    <col min="5178" max="5178" width="22.7109375" style="1" customWidth="1"/>
    <col min="5179" max="5179" width="26.140625" style="1" customWidth="1"/>
    <col min="5180" max="5181" width="22.5703125" style="1" customWidth="1"/>
    <col min="5182" max="5182" width="26.5703125" style="1" customWidth="1"/>
    <col min="5183" max="5185" width="48.42578125" style="1" customWidth="1"/>
    <col min="5186" max="5194" width="79.85546875" style="1" customWidth="1"/>
    <col min="5195" max="5199" width="11.42578125" style="1"/>
    <col min="5200" max="5200" width="12.7109375" style="1" bestFit="1" customWidth="1"/>
    <col min="5201" max="5201" width="11.42578125" style="1"/>
    <col min="5202" max="5208" width="11.42578125" style="1" customWidth="1"/>
    <col min="5209" max="5209" width="0" style="1" hidden="1" customWidth="1"/>
    <col min="5210" max="5395" width="11.42578125" style="1"/>
    <col min="5396" max="5397" width="0" style="1" hidden="1" customWidth="1"/>
    <col min="5398" max="5398" width="2" style="1" customWidth="1"/>
    <col min="5399" max="5399" width="1.85546875" style="1" customWidth="1"/>
    <col min="5400" max="5400" width="28.140625" style="1" customWidth="1"/>
    <col min="5401" max="5402" width="52.28515625" style="1" customWidth="1"/>
    <col min="5403" max="5404" width="29" style="1" customWidth="1"/>
    <col min="5405" max="5405" width="87" style="1" customWidth="1"/>
    <col min="5406" max="5406" width="64.85546875" style="1" customWidth="1"/>
    <col min="5407" max="5407" width="47" style="1" customWidth="1"/>
    <col min="5408" max="5408" width="30.7109375" style="1" customWidth="1"/>
    <col min="5409" max="5409" width="30.140625" style="1" customWidth="1"/>
    <col min="5410" max="5410" width="29.85546875" style="1" customWidth="1"/>
    <col min="5411" max="5411" width="23.28515625" style="1" customWidth="1"/>
    <col min="5412" max="5412" width="31.42578125" style="1" customWidth="1"/>
    <col min="5413" max="5413" width="28.42578125" style="1" customWidth="1"/>
    <col min="5414" max="5414" width="33.7109375" style="1" customWidth="1"/>
    <col min="5415" max="5415" width="22.5703125" style="1" customWidth="1"/>
    <col min="5416" max="5416" width="17.5703125" style="1" customWidth="1"/>
    <col min="5417" max="5417" width="22.7109375" style="1" customWidth="1"/>
    <col min="5418" max="5418" width="21.42578125" style="1" customWidth="1"/>
    <col min="5419" max="5419" width="22" style="1" customWidth="1"/>
    <col min="5420" max="5420" width="20.28515625" style="1" customWidth="1"/>
    <col min="5421" max="5421" width="33.42578125" style="1" customWidth="1"/>
    <col min="5422" max="5422" width="25.42578125" style="1" customWidth="1"/>
    <col min="5423" max="5423" width="23" style="1" customWidth="1"/>
    <col min="5424" max="5424" width="18.28515625" style="1" customWidth="1"/>
    <col min="5425" max="5425" width="21.5703125" style="1" customWidth="1"/>
    <col min="5426" max="5426" width="15" style="1" customWidth="1"/>
    <col min="5427" max="5427" width="24.5703125" style="1" customWidth="1"/>
    <col min="5428" max="5428" width="15.5703125" style="1" customWidth="1"/>
    <col min="5429" max="5429" width="24.42578125" style="1" customWidth="1"/>
    <col min="5430" max="5430" width="17.5703125" style="1" customWidth="1"/>
    <col min="5431" max="5431" width="22.28515625" style="1" customWidth="1"/>
    <col min="5432" max="5432" width="26.7109375" style="1" customWidth="1"/>
    <col min="5433" max="5433" width="23.5703125" style="1" customWidth="1"/>
    <col min="5434" max="5434" width="22.7109375" style="1" customWidth="1"/>
    <col min="5435" max="5435" width="26.140625" style="1" customWidth="1"/>
    <col min="5436" max="5437" width="22.5703125" style="1" customWidth="1"/>
    <col min="5438" max="5438" width="26.5703125" style="1" customWidth="1"/>
    <col min="5439" max="5441" width="48.42578125" style="1" customWidth="1"/>
    <col min="5442" max="5450" width="79.85546875" style="1" customWidth="1"/>
    <col min="5451" max="5455" width="11.42578125" style="1"/>
    <col min="5456" max="5456" width="12.7109375" style="1" bestFit="1" customWidth="1"/>
    <col min="5457" max="5457" width="11.42578125" style="1"/>
    <col min="5458" max="5464" width="11.42578125" style="1" customWidth="1"/>
    <col min="5465" max="5465" width="0" style="1" hidden="1" customWidth="1"/>
    <col min="5466" max="5651" width="11.42578125" style="1"/>
    <col min="5652" max="5653" width="0" style="1" hidden="1" customWidth="1"/>
    <col min="5654" max="5654" width="2" style="1" customWidth="1"/>
    <col min="5655" max="5655" width="1.85546875" style="1" customWidth="1"/>
    <col min="5656" max="5656" width="28.140625" style="1" customWidth="1"/>
    <col min="5657" max="5658" width="52.28515625" style="1" customWidth="1"/>
    <col min="5659" max="5660" width="29" style="1" customWidth="1"/>
    <col min="5661" max="5661" width="87" style="1" customWidth="1"/>
    <col min="5662" max="5662" width="64.85546875" style="1" customWidth="1"/>
    <col min="5663" max="5663" width="47" style="1" customWidth="1"/>
    <col min="5664" max="5664" width="30.7109375" style="1" customWidth="1"/>
    <col min="5665" max="5665" width="30.140625" style="1" customWidth="1"/>
    <col min="5666" max="5666" width="29.85546875" style="1" customWidth="1"/>
    <col min="5667" max="5667" width="23.28515625" style="1" customWidth="1"/>
    <col min="5668" max="5668" width="31.42578125" style="1" customWidth="1"/>
    <col min="5669" max="5669" width="28.42578125" style="1" customWidth="1"/>
    <col min="5670" max="5670" width="33.7109375" style="1" customWidth="1"/>
    <col min="5671" max="5671" width="22.5703125" style="1" customWidth="1"/>
    <col min="5672" max="5672" width="17.5703125" style="1" customWidth="1"/>
    <col min="5673" max="5673" width="22.7109375" style="1" customWidth="1"/>
    <col min="5674" max="5674" width="21.42578125" style="1" customWidth="1"/>
    <col min="5675" max="5675" width="22" style="1" customWidth="1"/>
    <col min="5676" max="5676" width="20.28515625" style="1" customWidth="1"/>
    <col min="5677" max="5677" width="33.42578125" style="1" customWidth="1"/>
    <col min="5678" max="5678" width="25.42578125" style="1" customWidth="1"/>
    <col min="5679" max="5679" width="23" style="1" customWidth="1"/>
    <col min="5680" max="5680" width="18.28515625" style="1" customWidth="1"/>
    <col min="5681" max="5681" width="21.5703125" style="1" customWidth="1"/>
    <col min="5682" max="5682" width="15" style="1" customWidth="1"/>
    <col min="5683" max="5683" width="24.5703125" style="1" customWidth="1"/>
    <col min="5684" max="5684" width="15.5703125" style="1" customWidth="1"/>
    <col min="5685" max="5685" width="24.42578125" style="1" customWidth="1"/>
    <col min="5686" max="5686" width="17.5703125" style="1" customWidth="1"/>
    <col min="5687" max="5687" width="22.28515625" style="1" customWidth="1"/>
    <col min="5688" max="5688" width="26.7109375" style="1" customWidth="1"/>
    <col min="5689" max="5689" width="23.5703125" style="1" customWidth="1"/>
    <col min="5690" max="5690" width="22.7109375" style="1" customWidth="1"/>
    <col min="5691" max="5691" width="26.140625" style="1" customWidth="1"/>
    <col min="5692" max="5693" width="22.5703125" style="1" customWidth="1"/>
    <col min="5694" max="5694" width="26.5703125" style="1" customWidth="1"/>
    <col min="5695" max="5697" width="48.42578125" style="1" customWidth="1"/>
    <col min="5698" max="5706" width="79.85546875" style="1" customWidth="1"/>
    <col min="5707" max="5711" width="11.42578125" style="1"/>
    <col min="5712" max="5712" width="12.7109375" style="1" bestFit="1" customWidth="1"/>
    <col min="5713" max="5713" width="11.42578125" style="1"/>
    <col min="5714" max="5720" width="11.42578125" style="1" customWidth="1"/>
    <col min="5721" max="5721" width="0" style="1" hidden="1" customWidth="1"/>
    <col min="5722" max="5907" width="11.42578125" style="1"/>
    <col min="5908" max="5909" width="0" style="1" hidden="1" customWidth="1"/>
    <col min="5910" max="5910" width="2" style="1" customWidth="1"/>
    <col min="5911" max="5911" width="1.85546875" style="1" customWidth="1"/>
    <col min="5912" max="5912" width="28.140625" style="1" customWidth="1"/>
    <col min="5913" max="5914" width="52.28515625" style="1" customWidth="1"/>
    <col min="5915" max="5916" width="29" style="1" customWidth="1"/>
    <col min="5917" max="5917" width="87" style="1" customWidth="1"/>
    <col min="5918" max="5918" width="64.85546875" style="1" customWidth="1"/>
    <col min="5919" max="5919" width="47" style="1" customWidth="1"/>
    <col min="5920" max="5920" width="30.7109375" style="1" customWidth="1"/>
    <col min="5921" max="5921" width="30.140625" style="1" customWidth="1"/>
    <col min="5922" max="5922" width="29.85546875" style="1" customWidth="1"/>
    <col min="5923" max="5923" width="23.28515625" style="1" customWidth="1"/>
    <col min="5924" max="5924" width="31.42578125" style="1" customWidth="1"/>
    <col min="5925" max="5925" width="28.42578125" style="1" customWidth="1"/>
    <col min="5926" max="5926" width="33.7109375" style="1" customWidth="1"/>
    <col min="5927" max="5927" width="22.5703125" style="1" customWidth="1"/>
    <col min="5928" max="5928" width="17.5703125" style="1" customWidth="1"/>
    <col min="5929" max="5929" width="22.7109375" style="1" customWidth="1"/>
    <col min="5930" max="5930" width="21.42578125" style="1" customWidth="1"/>
    <col min="5931" max="5931" width="22" style="1" customWidth="1"/>
    <col min="5932" max="5932" width="20.28515625" style="1" customWidth="1"/>
    <col min="5933" max="5933" width="33.42578125" style="1" customWidth="1"/>
    <col min="5934" max="5934" width="25.42578125" style="1" customWidth="1"/>
    <col min="5935" max="5935" width="23" style="1" customWidth="1"/>
    <col min="5936" max="5936" width="18.28515625" style="1" customWidth="1"/>
    <col min="5937" max="5937" width="21.5703125" style="1" customWidth="1"/>
    <col min="5938" max="5938" width="15" style="1" customWidth="1"/>
    <col min="5939" max="5939" width="24.5703125" style="1" customWidth="1"/>
    <col min="5940" max="5940" width="15.5703125" style="1" customWidth="1"/>
    <col min="5941" max="5941" width="24.42578125" style="1" customWidth="1"/>
    <col min="5942" max="5942" width="17.5703125" style="1" customWidth="1"/>
    <col min="5943" max="5943" width="22.28515625" style="1" customWidth="1"/>
    <col min="5944" max="5944" width="26.7109375" style="1" customWidth="1"/>
    <col min="5945" max="5945" width="23.5703125" style="1" customWidth="1"/>
    <col min="5946" max="5946" width="22.7109375" style="1" customWidth="1"/>
    <col min="5947" max="5947" width="26.140625" style="1" customWidth="1"/>
    <col min="5948" max="5949" width="22.5703125" style="1" customWidth="1"/>
    <col min="5950" max="5950" width="26.5703125" style="1" customWidth="1"/>
    <col min="5951" max="5953" width="48.42578125" style="1" customWidth="1"/>
    <col min="5954" max="5962" width="79.85546875" style="1" customWidth="1"/>
    <col min="5963" max="5967" width="11.42578125" style="1"/>
    <col min="5968" max="5968" width="12.7109375" style="1" bestFit="1" customWidth="1"/>
    <col min="5969" max="5969" width="11.42578125" style="1"/>
    <col min="5970" max="5976" width="11.42578125" style="1" customWidth="1"/>
    <col min="5977" max="5977" width="0" style="1" hidden="1" customWidth="1"/>
    <col min="5978" max="6163" width="11.42578125" style="1"/>
    <col min="6164" max="6165" width="0" style="1" hidden="1" customWidth="1"/>
    <col min="6166" max="6166" width="2" style="1" customWidth="1"/>
    <col min="6167" max="6167" width="1.85546875" style="1" customWidth="1"/>
    <col min="6168" max="6168" width="28.140625" style="1" customWidth="1"/>
    <col min="6169" max="6170" width="52.28515625" style="1" customWidth="1"/>
    <col min="6171" max="6172" width="29" style="1" customWidth="1"/>
    <col min="6173" max="6173" width="87" style="1" customWidth="1"/>
    <col min="6174" max="6174" width="64.85546875" style="1" customWidth="1"/>
    <col min="6175" max="6175" width="47" style="1" customWidth="1"/>
    <col min="6176" max="6176" width="30.7109375" style="1" customWidth="1"/>
    <col min="6177" max="6177" width="30.140625" style="1" customWidth="1"/>
    <col min="6178" max="6178" width="29.85546875" style="1" customWidth="1"/>
    <col min="6179" max="6179" width="23.28515625" style="1" customWidth="1"/>
    <col min="6180" max="6180" width="31.42578125" style="1" customWidth="1"/>
    <col min="6181" max="6181" width="28.42578125" style="1" customWidth="1"/>
    <col min="6182" max="6182" width="33.7109375" style="1" customWidth="1"/>
    <col min="6183" max="6183" width="22.5703125" style="1" customWidth="1"/>
    <col min="6184" max="6184" width="17.5703125" style="1" customWidth="1"/>
    <col min="6185" max="6185" width="22.7109375" style="1" customWidth="1"/>
    <col min="6186" max="6186" width="21.42578125" style="1" customWidth="1"/>
    <col min="6187" max="6187" width="22" style="1" customWidth="1"/>
    <col min="6188" max="6188" width="20.28515625" style="1" customWidth="1"/>
    <col min="6189" max="6189" width="33.42578125" style="1" customWidth="1"/>
    <col min="6190" max="6190" width="25.42578125" style="1" customWidth="1"/>
    <col min="6191" max="6191" width="23" style="1" customWidth="1"/>
    <col min="6192" max="6192" width="18.28515625" style="1" customWidth="1"/>
    <col min="6193" max="6193" width="21.5703125" style="1" customWidth="1"/>
    <col min="6194" max="6194" width="15" style="1" customWidth="1"/>
    <col min="6195" max="6195" width="24.5703125" style="1" customWidth="1"/>
    <col min="6196" max="6196" width="15.5703125" style="1" customWidth="1"/>
    <col min="6197" max="6197" width="24.42578125" style="1" customWidth="1"/>
    <col min="6198" max="6198" width="17.5703125" style="1" customWidth="1"/>
    <col min="6199" max="6199" width="22.28515625" style="1" customWidth="1"/>
    <col min="6200" max="6200" width="26.7109375" style="1" customWidth="1"/>
    <col min="6201" max="6201" width="23.5703125" style="1" customWidth="1"/>
    <col min="6202" max="6202" width="22.7109375" style="1" customWidth="1"/>
    <col min="6203" max="6203" width="26.140625" style="1" customWidth="1"/>
    <col min="6204" max="6205" width="22.5703125" style="1" customWidth="1"/>
    <col min="6206" max="6206" width="26.5703125" style="1" customWidth="1"/>
    <col min="6207" max="6209" width="48.42578125" style="1" customWidth="1"/>
    <col min="6210" max="6218" width="79.85546875" style="1" customWidth="1"/>
    <col min="6219" max="6223" width="11.42578125" style="1"/>
    <col min="6224" max="6224" width="12.7109375" style="1" bestFit="1" customWidth="1"/>
    <col min="6225" max="6225" width="11.42578125" style="1"/>
    <col min="6226" max="6232" width="11.42578125" style="1" customWidth="1"/>
    <col min="6233" max="6233" width="0" style="1" hidden="1" customWidth="1"/>
    <col min="6234" max="6419" width="11.42578125" style="1"/>
    <col min="6420" max="6421" width="0" style="1" hidden="1" customWidth="1"/>
    <col min="6422" max="6422" width="2" style="1" customWidth="1"/>
    <col min="6423" max="6423" width="1.85546875" style="1" customWidth="1"/>
    <col min="6424" max="6424" width="28.140625" style="1" customWidth="1"/>
    <col min="6425" max="6426" width="52.28515625" style="1" customWidth="1"/>
    <col min="6427" max="6428" width="29" style="1" customWidth="1"/>
    <col min="6429" max="6429" width="87" style="1" customWidth="1"/>
    <col min="6430" max="6430" width="64.85546875" style="1" customWidth="1"/>
    <col min="6431" max="6431" width="47" style="1" customWidth="1"/>
    <col min="6432" max="6432" width="30.7109375" style="1" customWidth="1"/>
    <col min="6433" max="6433" width="30.140625" style="1" customWidth="1"/>
    <col min="6434" max="6434" width="29.85546875" style="1" customWidth="1"/>
    <col min="6435" max="6435" width="23.28515625" style="1" customWidth="1"/>
    <col min="6436" max="6436" width="31.42578125" style="1" customWidth="1"/>
    <col min="6437" max="6437" width="28.42578125" style="1" customWidth="1"/>
    <col min="6438" max="6438" width="33.7109375" style="1" customWidth="1"/>
    <col min="6439" max="6439" width="22.5703125" style="1" customWidth="1"/>
    <col min="6440" max="6440" width="17.5703125" style="1" customWidth="1"/>
    <col min="6441" max="6441" width="22.7109375" style="1" customWidth="1"/>
    <col min="6442" max="6442" width="21.42578125" style="1" customWidth="1"/>
    <col min="6443" max="6443" width="22" style="1" customWidth="1"/>
    <col min="6444" max="6444" width="20.28515625" style="1" customWidth="1"/>
    <col min="6445" max="6445" width="33.42578125" style="1" customWidth="1"/>
    <col min="6446" max="6446" width="25.42578125" style="1" customWidth="1"/>
    <col min="6447" max="6447" width="23" style="1" customWidth="1"/>
    <col min="6448" max="6448" width="18.28515625" style="1" customWidth="1"/>
    <col min="6449" max="6449" width="21.5703125" style="1" customWidth="1"/>
    <col min="6450" max="6450" width="15" style="1" customWidth="1"/>
    <col min="6451" max="6451" width="24.5703125" style="1" customWidth="1"/>
    <col min="6452" max="6452" width="15.5703125" style="1" customWidth="1"/>
    <col min="6453" max="6453" width="24.42578125" style="1" customWidth="1"/>
    <col min="6454" max="6454" width="17.5703125" style="1" customWidth="1"/>
    <col min="6455" max="6455" width="22.28515625" style="1" customWidth="1"/>
    <col min="6456" max="6456" width="26.7109375" style="1" customWidth="1"/>
    <col min="6457" max="6457" width="23.5703125" style="1" customWidth="1"/>
    <col min="6458" max="6458" width="22.7109375" style="1" customWidth="1"/>
    <col min="6459" max="6459" width="26.140625" style="1" customWidth="1"/>
    <col min="6460" max="6461" width="22.5703125" style="1" customWidth="1"/>
    <col min="6462" max="6462" width="26.5703125" style="1" customWidth="1"/>
    <col min="6463" max="6465" width="48.42578125" style="1" customWidth="1"/>
    <col min="6466" max="6474" width="79.85546875" style="1" customWidth="1"/>
    <col min="6475" max="6479" width="11.42578125" style="1"/>
    <col min="6480" max="6480" width="12.7109375" style="1" bestFit="1" customWidth="1"/>
    <col min="6481" max="6481" width="11.42578125" style="1"/>
    <col min="6482" max="6488" width="11.42578125" style="1" customWidth="1"/>
    <col min="6489" max="6489" width="0" style="1" hidden="1" customWidth="1"/>
    <col min="6490" max="6675" width="11.42578125" style="1"/>
    <col min="6676" max="6677" width="0" style="1" hidden="1" customWidth="1"/>
    <col min="6678" max="6678" width="2" style="1" customWidth="1"/>
    <col min="6679" max="6679" width="1.85546875" style="1" customWidth="1"/>
    <col min="6680" max="6680" width="28.140625" style="1" customWidth="1"/>
    <col min="6681" max="6682" width="52.28515625" style="1" customWidth="1"/>
    <col min="6683" max="6684" width="29" style="1" customWidth="1"/>
    <col min="6685" max="6685" width="87" style="1" customWidth="1"/>
    <col min="6686" max="6686" width="64.85546875" style="1" customWidth="1"/>
    <col min="6687" max="6687" width="47" style="1" customWidth="1"/>
    <col min="6688" max="6688" width="30.7109375" style="1" customWidth="1"/>
    <col min="6689" max="6689" width="30.140625" style="1" customWidth="1"/>
    <col min="6690" max="6690" width="29.85546875" style="1" customWidth="1"/>
    <col min="6691" max="6691" width="23.28515625" style="1" customWidth="1"/>
    <col min="6692" max="6692" width="31.42578125" style="1" customWidth="1"/>
    <col min="6693" max="6693" width="28.42578125" style="1" customWidth="1"/>
    <col min="6694" max="6694" width="33.7109375" style="1" customWidth="1"/>
    <col min="6695" max="6695" width="22.5703125" style="1" customWidth="1"/>
    <col min="6696" max="6696" width="17.5703125" style="1" customWidth="1"/>
    <col min="6697" max="6697" width="22.7109375" style="1" customWidth="1"/>
    <col min="6698" max="6698" width="21.42578125" style="1" customWidth="1"/>
    <col min="6699" max="6699" width="22" style="1" customWidth="1"/>
    <col min="6700" max="6700" width="20.28515625" style="1" customWidth="1"/>
    <col min="6701" max="6701" width="33.42578125" style="1" customWidth="1"/>
    <col min="6702" max="6702" width="25.42578125" style="1" customWidth="1"/>
    <col min="6703" max="6703" width="23" style="1" customWidth="1"/>
    <col min="6704" max="6704" width="18.28515625" style="1" customWidth="1"/>
    <col min="6705" max="6705" width="21.5703125" style="1" customWidth="1"/>
    <col min="6706" max="6706" width="15" style="1" customWidth="1"/>
    <col min="6707" max="6707" width="24.5703125" style="1" customWidth="1"/>
    <col min="6708" max="6708" width="15.5703125" style="1" customWidth="1"/>
    <col min="6709" max="6709" width="24.42578125" style="1" customWidth="1"/>
    <col min="6710" max="6710" width="17.5703125" style="1" customWidth="1"/>
    <col min="6711" max="6711" width="22.28515625" style="1" customWidth="1"/>
    <col min="6712" max="6712" width="26.7109375" style="1" customWidth="1"/>
    <col min="6713" max="6713" width="23.5703125" style="1" customWidth="1"/>
    <col min="6714" max="6714" width="22.7109375" style="1" customWidth="1"/>
    <col min="6715" max="6715" width="26.140625" style="1" customWidth="1"/>
    <col min="6716" max="6717" width="22.5703125" style="1" customWidth="1"/>
    <col min="6718" max="6718" width="26.5703125" style="1" customWidth="1"/>
    <col min="6719" max="6721" width="48.42578125" style="1" customWidth="1"/>
    <col min="6722" max="6730" width="79.85546875" style="1" customWidth="1"/>
    <col min="6731" max="6735" width="11.42578125" style="1"/>
    <col min="6736" max="6736" width="12.7109375" style="1" bestFit="1" customWidth="1"/>
    <col min="6737" max="6737" width="11.42578125" style="1"/>
    <col min="6738" max="6744" width="11.42578125" style="1" customWidth="1"/>
    <col min="6745" max="6745" width="0" style="1" hidden="1" customWidth="1"/>
    <col min="6746" max="6931" width="11.42578125" style="1"/>
    <col min="6932" max="6933" width="0" style="1" hidden="1" customWidth="1"/>
    <col min="6934" max="6934" width="2" style="1" customWidth="1"/>
    <col min="6935" max="6935" width="1.85546875" style="1" customWidth="1"/>
    <col min="6936" max="6936" width="28.140625" style="1" customWidth="1"/>
    <col min="6937" max="6938" width="52.28515625" style="1" customWidth="1"/>
    <col min="6939" max="6940" width="29" style="1" customWidth="1"/>
    <col min="6941" max="6941" width="87" style="1" customWidth="1"/>
    <col min="6942" max="6942" width="64.85546875" style="1" customWidth="1"/>
    <col min="6943" max="6943" width="47" style="1" customWidth="1"/>
    <col min="6944" max="6944" width="30.7109375" style="1" customWidth="1"/>
    <col min="6945" max="6945" width="30.140625" style="1" customWidth="1"/>
    <col min="6946" max="6946" width="29.85546875" style="1" customWidth="1"/>
    <col min="6947" max="6947" width="23.28515625" style="1" customWidth="1"/>
    <col min="6948" max="6948" width="31.42578125" style="1" customWidth="1"/>
    <col min="6949" max="6949" width="28.42578125" style="1" customWidth="1"/>
    <col min="6950" max="6950" width="33.7109375" style="1" customWidth="1"/>
    <col min="6951" max="6951" width="22.5703125" style="1" customWidth="1"/>
    <col min="6952" max="6952" width="17.5703125" style="1" customWidth="1"/>
    <col min="6953" max="6953" width="22.7109375" style="1" customWidth="1"/>
    <col min="6954" max="6954" width="21.42578125" style="1" customWidth="1"/>
    <col min="6955" max="6955" width="22" style="1" customWidth="1"/>
    <col min="6956" max="6956" width="20.28515625" style="1" customWidth="1"/>
    <col min="6957" max="6957" width="33.42578125" style="1" customWidth="1"/>
    <col min="6958" max="6958" width="25.42578125" style="1" customWidth="1"/>
    <col min="6959" max="6959" width="23" style="1" customWidth="1"/>
    <col min="6960" max="6960" width="18.28515625" style="1" customWidth="1"/>
    <col min="6961" max="6961" width="21.5703125" style="1" customWidth="1"/>
    <col min="6962" max="6962" width="15" style="1" customWidth="1"/>
    <col min="6963" max="6963" width="24.5703125" style="1" customWidth="1"/>
    <col min="6964" max="6964" width="15.5703125" style="1" customWidth="1"/>
    <col min="6965" max="6965" width="24.42578125" style="1" customWidth="1"/>
    <col min="6966" max="6966" width="17.5703125" style="1" customWidth="1"/>
    <col min="6967" max="6967" width="22.28515625" style="1" customWidth="1"/>
    <col min="6968" max="6968" width="26.7109375" style="1" customWidth="1"/>
    <col min="6969" max="6969" width="23.5703125" style="1" customWidth="1"/>
    <col min="6970" max="6970" width="22.7109375" style="1" customWidth="1"/>
    <col min="6971" max="6971" width="26.140625" style="1" customWidth="1"/>
    <col min="6972" max="6973" width="22.5703125" style="1" customWidth="1"/>
    <col min="6974" max="6974" width="26.5703125" style="1" customWidth="1"/>
    <col min="6975" max="6977" width="48.42578125" style="1" customWidth="1"/>
    <col min="6978" max="6986" width="79.85546875" style="1" customWidth="1"/>
    <col min="6987" max="6991" width="11.42578125" style="1"/>
    <col min="6992" max="6992" width="12.7109375" style="1" bestFit="1" customWidth="1"/>
    <col min="6993" max="6993" width="11.42578125" style="1"/>
    <col min="6994" max="7000" width="11.42578125" style="1" customWidth="1"/>
    <col min="7001" max="7001" width="0" style="1" hidden="1" customWidth="1"/>
    <col min="7002" max="7187" width="11.42578125" style="1"/>
    <col min="7188" max="7189" width="0" style="1" hidden="1" customWidth="1"/>
    <col min="7190" max="7190" width="2" style="1" customWidth="1"/>
    <col min="7191" max="7191" width="1.85546875" style="1" customWidth="1"/>
    <col min="7192" max="7192" width="28.140625" style="1" customWidth="1"/>
    <col min="7193" max="7194" width="52.28515625" style="1" customWidth="1"/>
    <col min="7195" max="7196" width="29" style="1" customWidth="1"/>
    <col min="7197" max="7197" width="87" style="1" customWidth="1"/>
    <col min="7198" max="7198" width="64.85546875" style="1" customWidth="1"/>
    <col min="7199" max="7199" width="47" style="1" customWidth="1"/>
    <col min="7200" max="7200" width="30.7109375" style="1" customWidth="1"/>
    <col min="7201" max="7201" width="30.140625" style="1" customWidth="1"/>
    <col min="7202" max="7202" width="29.85546875" style="1" customWidth="1"/>
    <col min="7203" max="7203" width="23.28515625" style="1" customWidth="1"/>
    <col min="7204" max="7204" width="31.42578125" style="1" customWidth="1"/>
    <col min="7205" max="7205" width="28.42578125" style="1" customWidth="1"/>
    <col min="7206" max="7206" width="33.7109375" style="1" customWidth="1"/>
    <col min="7207" max="7207" width="22.5703125" style="1" customWidth="1"/>
    <col min="7208" max="7208" width="17.5703125" style="1" customWidth="1"/>
    <col min="7209" max="7209" width="22.7109375" style="1" customWidth="1"/>
    <col min="7210" max="7210" width="21.42578125" style="1" customWidth="1"/>
    <col min="7211" max="7211" width="22" style="1" customWidth="1"/>
    <col min="7212" max="7212" width="20.28515625" style="1" customWidth="1"/>
    <col min="7213" max="7213" width="33.42578125" style="1" customWidth="1"/>
    <col min="7214" max="7214" width="25.42578125" style="1" customWidth="1"/>
    <col min="7215" max="7215" width="23" style="1" customWidth="1"/>
    <col min="7216" max="7216" width="18.28515625" style="1" customWidth="1"/>
    <col min="7217" max="7217" width="21.5703125" style="1" customWidth="1"/>
    <col min="7218" max="7218" width="15" style="1" customWidth="1"/>
    <col min="7219" max="7219" width="24.5703125" style="1" customWidth="1"/>
    <col min="7220" max="7220" width="15.5703125" style="1" customWidth="1"/>
    <col min="7221" max="7221" width="24.42578125" style="1" customWidth="1"/>
    <col min="7222" max="7222" width="17.5703125" style="1" customWidth="1"/>
    <col min="7223" max="7223" width="22.28515625" style="1" customWidth="1"/>
    <col min="7224" max="7224" width="26.7109375" style="1" customWidth="1"/>
    <col min="7225" max="7225" width="23.5703125" style="1" customWidth="1"/>
    <col min="7226" max="7226" width="22.7109375" style="1" customWidth="1"/>
    <col min="7227" max="7227" width="26.140625" style="1" customWidth="1"/>
    <col min="7228" max="7229" width="22.5703125" style="1" customWidth="1"/>
    <col min="7230" max="7230" width="26.5703125" style="1" customWidth="1"/>
    <col min="7231" max="7233" width="48.42578125" style="1" customWidth="1"/>
    <col min="7234" max="7242" width="79.85546875" style="1" customWidth="1"/>
    <col min="7243" max="7247" width="11.42578125" style="1"/>
    <col min="7248" max="7248" width="12.7109375" style="1" bestFit="1" customWidth="1"/>
    <col min="7249" max="7249" width="11.42578125" style="1"/>
    <col min="7250" max="7256" width="11.42578125" style="1" customWidth="1"/>
    <col min="7257" max="7257" width="0" style="1" hidden="1" customWidth="1"/>
    <col min="7258" max="7443" width="11.42578125" style="1"/>
    <col min="7444" max="7445" width="0" style="1" hidden="1" customWidth="1"/>
    <col min="7446" max="7446" width="2" style="1" customWidth="1"/>
    <col min="7447" max="7447" width="1.85546875" style="1" customWidth="1"/>
    <col min="7448" max="7448" width="28.140625" style="1" customWidth="1"/>
    <col min="7449" max="7450" width="52.28515625" style="1" customWidth="1"/>
    <col min="7451" max="7452" width="29" style="1" customWidth="1"/>
    <col min="7453" max="7453" width="87" style="1" customWidth="1"/>
    <col min="7454" max="7454" width="64.85546875" style="1" customWidth="1"/>
    <col min="7455" max="7455" width="47" style="1" customWidth="1"/>
    <col min="7456" max="7456" width="30.7109375" style="1" customWidth="1"/>
    <col min="7457" max="7457" width="30.140625" style="1" customWidth="1"/>
    <col min="7458" max="7458" width="29.85546875" style="1" customWidth="1"/>
    <col min="7459" max="7459" width="23.28515625" style="1" customWidth="1"/>
    <col min="7460" max="7460" width="31.42578125" style="1" customWidth="1"/>
    <col min="7461" max="7461" width="28.42578125" style="1" customWidth="1"/>
    <col min="7462" max="7462" width="33.7109375" style="1" customWidth="1"/>
    <col min="7463" max="7463" width="22.5703125" style="1" customWidth="1"/>
    <col min="7464" max="7464" width="17.5703125" style="1" customWidth="1"/>
    <col min="7465" max="7465" width="22.7109375" style="1" customWidth="1"/>
    <col min="7466" max="7466" width="21.42578125" style="1" customWidth="1"/>
    <col min="7467" max="7467" width="22" style="1" customWidth="1"/>
    <col min="7468" max="7468" width="20.28515625" style="1" customWidth="1"/>
    <col min="7469" max="7469" width="33.42578125" style="1" customWidth="1"/>
    <col min="7470" max="7470" width="25.42578125" style="1" customWidth="1"/>
    <col min="7471" max="7471" width="23" style="1" customWidth="1"/>
    <col min="7472" max="7472" width="18.28515625" style="1" customWidth="1"/>
    <col min="7473" max="7473" width="21.5703125" style="1" customWidth="1"/>
    <col min="7474" max="7474" width="15" style="1" customWidth="1"/>
    <col min="7475" max="7475" width="24.5703125" style="1" customWidth="1"/>
    <col min="7476" max="7476" width="15.5703125" style="1" customWidth="1"/>
    <col min="7477" max="7477" width="24.42578125" style="1" customWidth="1"/>
    <col min="7478" max="7478" width="17.5703125" style="1" customWidth="1"/>
    <col min="7479" max="7479" width="22.28515625" style="1" customWidth="1"/>
    <col min="7480" max="7480" width="26.7109375" style="1" customWidth="1"/>
    <col min="7481" max="7481" width="23.5703125" style="1" customWidth="1"/>
    <col min="7482" max="7482" width="22.7109375" style="1" customWidth="1"/>
    <col min="7483" max="7483" width="26.140625" style="1" customWidth="1"/>
    <col min="7484" max="7485" width="22.5703125" style="1" customWidth="1"/>
    <col min="7486" max="7486" width="26.5703125" style="1" customWidth="1"/>
    <col min="7487" max="7489" width="48.42578125" style="1" customWidth="1"/>
    <col min="7490" max="7498" width="79.85546875" style="1" customWidth="1"/>
    <col min="7499" max="7503" width="11.42578125" style="1"/>
    <col min="7504" max="7504" width="12.7109375" style="1" bestFit="1" customWidth="1"/>
    <col min="7505" max="7505" width="11.42578125" style="1"/>
    <col min="7506" max="7512" width="11.42578125" style="1" customWidth="1"/>
    <col min="7513" max="7513" width="0" style="1" hidden="1" customWidth="1"/>
    <col min="7514" max="7699" width="11.42578125" style="1"/>
    <col min="7700" max="7701" width="0" style="1" hidden="1" customWidth="1"/>
    <col min="7702" max="7702" width="2" style="1" customWidth="1"/>
    <col min="7703" max="7703" width="1.85546875" style="1" customWidth="1"/>
    <col min="7704" max="7704" width="28.140625" style="1" customWidth="1"/>
    <col min="7705" max="7706" width="52.28515625" style="1" customWidth="1"/>
    <col min="7707" max="7708" width="29" style="1" customWidth="1"/>
    <col min="7709" max="7709" width="87" style="1" customWidth="1"/>
    <col min="7710" max="7710" width="64.85546875" style="1" customWidth="1"/>
    <col min="7711" max="7711" width="47" style="1" customWidth="1"/>
    <col min="7712" max="7712" width="30.7109375" style="1" customWidth="1"/>
    <col min="7713" max="7713" width="30.140625" style="1" customWidth="1"/>
    <col min="7714" max="7714" width="29.85546875" style="1" customWidth="1"/>
    <col min="7715" max="7715" width="23.28515625" style="1" customWidth="1"/>
    <col min="7716" max="7716" width="31.42578125" style="1" customWidth="1"/>
    <col min="7717" max="7717" width="28.42578125" style="1" customWidth="1"/>
    <col min="7718" max="7718" width="33.7109375" style="1" customWidth="1"/>
    <col min="7719" max="7719" width="22.5703125" style="1" customWidth="1"/>
    <col min="7720" max="7720" width="17.5703125" style="1" customWidth="1"/>
    <col min="7721" max="7721" width="22.7109375" style="1" customWidth="1"/>
    <col min="7722" max="7722" width="21.42578125" style="1" customWidth="1"/>
    <col min="7723" max="7723" width="22" style="1" customWidth="1"/>
    <col min="7724" max="7724" width="20.28515625" style="1" customWidth="1"/>
    <col min="7725" max="7725" width="33.42578125" style="1" customWidth="1"/>
    <col min="7726" max="7726" width="25.42578125" style="1" customWidth="1"/>
    <col min="7727" max="7727" width="23" style="1" customWidth="1"/>
    <col min="7728" max="7728" width="18.28515625" style="1" customWidth="1"/>
    <col min="7729" max="7729" width="21.5703125" style="1" customWidth="1"/>
    <col min="7730" max="7730" width="15" style="1" customWidth="1"/>
    <col min="7731" max="7731" width="24.5703125" style="1" customWidth="1"/>
    <col min="7732" max="7732" width="15.5703125" style="1" customWidth="1"/>
    <col min="7733" max="7733" width="24.42578125" style="1" customWidth="1"/>
    <col min="7734" max="7734" width="17.5703125" style="1" customWidth="1"/>
    <col min="7735" max="7735" width="22.28515625" style="1" customWidth="1"/>
    <col min="7736" max="7736" width="26.7109375" style="1" customWidth="1"/>
    <col min="7737" max="7737" width="23.5703125" style="1" customWidth="1"/>
    <col min="7738" max="7738" width="22.7109375" style="1" customWidth="1"/>
    <col min="7739" max="7739" width="26.140625" style="1" customWidth="1"/>
    <col min="7740" max="7741" width="22.5703125" style="1" customWidth="1"/>
    <col min="7742" max="7742" width="26.5703125" style="1" customWidth="1"/>
    <col min="7743" max="7745" width="48.42578125" style="1" customWidth="1"/>
    <col min="7746" max="7754" width="79.85546875" style="1" customWidth="1"/>
    <col min="7755" max="7759" width="11.42578125" style="1"/>
    <col min="7760" max="7760" width="12.7109375" style="1" bestFit="1" customWidth="1"/>
    <col min="7761" max="7761" width="11.42578125" style="1"/>
    <col min="7762" max="7768" width="11.42578125" style="1" customWidth="1"/>
    <col min="7769" max="7769" width="0" style="1" hidden="1" customWidth="1"/>
    <col min="7770" max="7955" width="11.42578125" style="1"/>
    <col min="7956" max="7957" width="0" style="1" hidden="1" customWidth="1"/>
    <col min="7958" max="7958" width="2" style="1" customWidth="1"/>
    <col min="7959" max="7959" width="1.85546875" style="1" customWidth="1"/>
    <col min="7960" max="7960" width="28.140625" style="1" customWidth="1"/>
    <col min="7961" max="7962" width="52.28515625" style="1" customWidth="1"/>
    <col min="7963" max="7964" width="29" style="1" customWidth="1"/>
    <col min="7965" max="7965" width="87" style="1" customWidth="1"/>
    <col min="7966" max="7966" width="64.85546875" style="1" customWidth="1"/>
    <col min="7967" max="7967" width="47" style="1" customWidth="1"/>
    <col min="7968" max="7968" width="30.7109375" style="1" customWidth="1"/>
    <col min="7969" max="7969" width="30.140625" style="1" customWidth="1"/>
    <col min="7970" max="7970" width="29.85546875" style="1" customWidth="1"/>
    <col min="7971" max="7971" width="23.28515625" style="1" customWidth="1"/>
    <col min="7972" max="7972" width="31.42578125" style="1" customWidth="1"/>
    <col min="7973" max="7973" width="28.42578125" style="1" customWidth="1"/>
    <col min="7974" max="7974" width="33.7109375" style="1" customWidth="1"/>
    <col min="7975" max="7975" width="22.5703125" style="1" customWidth="1"/>
    <col min="7976" max="7976" width="17.5703125" style="1" customWidth="1"/>
    <col min="7977" max="7977" width="22.7109375" style="1" customWidth="1"/>
    <col min="7978" max="7978" width="21.42578125" style="1" customWidth="1"/>
    <col min="7979" max="7979" width="22" style="1" customWidth="1"/>
    <col min="7980" max="7980" width="20.28515625" style="1" customWidth="1"/>
    <col min="7981" max="7981" width="33.42578125" style="1" customWidth="1"/>
    <col min="7982" max="7982" width="25.42578125" style="1" customWidth="1"/>
    <col min="7983" max="7983" width="23" style="1" customWidth="1"/>
    <col min="7984" max="7984" width="18.28515625" style="1" customWidth="1"/>
    <col min="7985" max="7985" width="21.5703125" style="1" customWidth="1"/>
    <col min="7986" max="7986" width="15" style="1" customWidth="1"/>
    <col min="7987" max="7987" width="24.5703125" style="1" customWidth="1"/>
    <col min="7988" max="7988" width="15.5703125" style="1" customWidth="1"/>
    <col min="7989" max="7989" width="24.42578125" style="1" customWidth="1"/>
    <col min="7990" max="7990" width="17.5703125" style="1" customWidth="1"/>
    <col min="7991" max="7991" width="22.28515625" style="1" customWidth="1"/>
    <col min="7992" max="7992" width="26.7109375" style="1" customWidth="1"/>
    <col min="7993" max="7993" width="23.5703125" style="1" customWidth="1"/>
    <col min="7994" max="7994" width="22.7109375" style="1" customWidth="1"/>
    <col min="7995" max="7995" width="26.140625" style="1" customWidth="1"/>
    <col min="7996" max="7997" width="22.5703125" style="1" customWidth="1"/>
    <col min="7998" max="7998" width="26.5703125" style="1" customWidth="1"/>
    <col min="7999" max="8001" width="48.42578125" style="1" customWidth="1"/>
    <col min="8002" max="8010" width="79.85546875" style="1" customWidth="1"/>
    <col min="8011" max="8015" width="11.42578125" style="1"/>
    <col min="8016" max="8016" width="12.7109375" style="1" bestFit="1" customWidth="1"/>
    <col min="8017" max="8017" width="11.42578125" style="1"/>
    <col min="8018" max="8024" width="11.42578125" style="1" customWidth="1"/>
    <col min="8025" max="8025" width="0" style="1" hidden="1" customWidth="1"/>
    <col min="8026" max="8211" width="11.42578125" style="1"/>
    <col min="8212" max="8213" width="0" style="1" hidden="1" customWidth="1"/>
    <col min="8214" max="8214" width="2" style="1" customWidth="1"/>
    <col min="8215" max="8215" width="1.85546875" style="1" customWidth="1"/>
    <col min="8216" max="8216" width="28.140625" style="1" customWidth="1"/>
    <col min="8217" max="8218" width="52.28515625" style="1" customWidth="1"/>
    <col min="8219" max="8220" width="29" style="1" customWidth="1"/>
    <col min="8221" max="8221" width="87" style="1" customWidth="1"/>
    <col min="8222" max="8222" width="64.85546875" style="1" customWidth="1"/>
    <col min="8223" max="8223" width="47" style="1" customWidth="1"/>
    <col min="8224" max="8224" width="30.7109375" style="1" customWidth="1"/>
    <col min="8225" max="8225" width="30.140625" style="1" customWidth="1"/>
    <col min="8226" max="8226" width="29.85546875" style="1" customWidth="1"/>
    <col min="8227" max="8227" width="23.28515625" style="1" customWidth="1"/>
    <col min="8228" max="8228" width="31.42578125" style="1" customWidth="1"/>
    <col min="8229" max="8229" width="28.42578125" style="1" customWidth="1"/>
    <col min="8230" max="8230" width="33.7109375" style="1" customWidth="1"/>
    <col min="8231" max="8231" width="22.5703125" style="1" customWidth="1"/>
    <col min="8232" max="8232" width="17.5703125" style="1" customWidth="1"/>
    <col min="8233" max="8233" width="22.7109375" style="1" customWidth="1"/>
    <col min="8234" max="8234" width="21.42578125" style="1" customWidth="1"/>
    <col min="8235" max="8235" width="22" style="1" customWidth="1"/>
    <col min="8236" max="8236" width="20.28515625" style="1" customWidth="1"/>
    <col min="8237" max="8237" width="33.42578125" style="1" customWidth="1"/>
    <col min="8238" max="8238" width="25.42578125" style="1" customWidth="1"/>
    <col min="8239" max="8239" width="23" style="1" customWidth="1"/>
    <col min="8240" max="8240" width="18.28515625" style="1" customWidth="1"/>
    <col min="8241" max="8241" width="21.5703125" style="1" customWidth="1"/>
    <col min="8242" max="8242" width="15" style="1" customWidth="1"/>
    <col min="8243" max="8243" width="24.5703125" style="1" customWidth="1"/>
    <col min="8244" max="8244" width="15.5703125" style="1" customWidth="1"/>
    <col min="8245" max="8245" width="24.42578125" style="1" customWidth="1"/>
    <col min="8246" max="8246" width="17.5703125" style="1" customWidth="1"/>
    <col min="8247" max="8247" width="22.28515625" style="1" customWidth="1"/>
    <col min="8248" max="8248" width="26.7109375" style="1" customWidth="1"/>
    <col min="8249" max="8249" width="23.5703125" style="1" customWidth="1"/>
    <col min="8250" max="8250" width="22.7109375" style="1" customWidth="1"/>
    <col min="8251" max="8251" width="26.140625" style="1" customWidth="1"/>
    <col min="8252" max="8253" width="22.5703125" style="1" customWidth="1"/>
    <col min="8254" max="8254" width="26.5703125" style="1" customWidth="1"/>
    <col min="8255" max="8257" width="48.42578125" style="1" customWidth="1"/>
    <col min="8258" max="8266" width="79.85546875" style="1" customWidth="1"/>
    <col min="8267" max="8271" width="11.42578125" style="1"/>
    <col min="8272" max="8272" width="12.7109375" style="1" bestFit="1" customWidth="1"/>
    <col min="8273" max="8273" width="11.42578125" style="1"/>
    <col min="8274" max="8280" width="11.42578125" style="1" customWidth="1"/>
    <col min="8281" max="8281" width="0" style="1" hidden="1" customWidth="1"/>
    <col min="8282" max="8467" width="11.42578125" style="1"/>
    <col min="8468" max="8469" width="0" style="1" hidden="1" customWidth="1"/>
    <col min="8470" max="8470" width="2" style="1" customWidth="1"/>
    <col min="8471" max="8471" width="1.85546875" style="1" customWidth="1"/>
    <col min="8472" max="8472" width="28.140625" style="1" customWidth="1"/>
    <col min="8473" max="8474" width="52.28515625" style="1" customWidth="1"/>
    <col min="8475" max="8476" width="29" style="1" customWidth="1"/>
    <col min="8477" max="8477" width="87" style="1" customWidth="1"/>
    <col min="8478" max="8478" width="64.85546875" style="1" customWidth="1"/>
    <col min="8479" max="8479" width="47" style="1" customWidth="1"/>
    <col min="8480" max="8480" width="30.7109375" style="1" customWidth="1"/>
    <col min="8481" max="8481" width="30.140625" style="1" customWidth="1"/>
    <col min="8482" max="8482" width="29.85546875" style="1" customWidth="1"/>
    <col min="8483" max="8483" width="23.28515625" style="1" customWidth="1"/>
    <col min="8484" max="8484" width="31.42578125" style="1" customWidth="1"/>
    <col min="8485" max="8485" width="28.42578125" style="1" customWidth="1"/>
    <col min="8486" max="8486" width="33.7109375" style="1" customWidth="1"/>
    <col min="8487" max="8487" width="22.5703125" style="1" customWidth="1"/>
    <col min="8488" max="8488" width="17.5703125" style="1" customWidth="1"/>
    <col min="8489" max="8489" width="22.7109375" style="1" customWidth="1"/>
    <col min="8490" max="8490" width="21.42578125" style="1" customWidth="1"/>
    <col min="8491" max="8491" width="22" style="1" customWidth="1"/>
    <col min="8492" max="8492" width="20.28515625" style="1" customWidth="1"/>
    <col min="8493" max="8493" width="33.42578125" style="1" customWidth="1"/>
    <col min="8494" max="8494" width="25.42578125" style="1" customWidth="1"/>
    <col min="8495" max="8495" width="23" style="1" customWidth="1"/>
    <col min="8496" max="8496" width="18.28515625" style="1" customWidth="1"/>
    <col min="8497" max="8497" width="21.5703125" style="1" customWidth="1"/>
    <col min="8498" max="8498" width="15" style="1" customWidth="1"/>
    <col min="8499" max="8499" width="24.5703125" style="1" customWidth="1"/>
    <col min="8500" max="8500" width="15.5703125" style="1" customWidth="1"/>
    <col min="8501" max="8501" width="24.42578125" style="1" customWidth="1"/>
    <col min="8502" max="8502" width="17.5703125" style="1" customWidth="1"/>
    <col min="8503" max="8503" width="22.28515625" style="1" customWidth="1"/>
    <col min="8504" max="8504" width="26.7109375" style="1" customWidth="1"/>
    <col min="8505" max="8505" width="23.5703125" style="1" customWidth="1"/>
    <col min="8506" max="8506" width="22.7109375" style="1" customWidth="1"/>
    <col min="8507" max="8507" width="26.140625" style="1" customWidth="1"/>
    <col min="8508" max="8509" width="22.5703125" style="1" customWidth="1"/>
    <col min="8510" max="8510" width="26.5703125" style="1" customWidth="1"/>
    <col min="8511" max="8513" width="48.42578125" style="1" customWidth="1"/>
    <col min="8514" max="8522" width="79.85546875" style="1" customWidth="1"/>
    <col min="8523" max="8527" width="11.42578125" style="1"/>
    <col min="8528" max="8528" width="12.7109375" style="1" bestFit="1" customWidth="1"/>
    <col min="8529" max="8529" width="11.42578125" style="1"/>
    <col min="8530" max="8536" width="11.42578125" style="1" customWidth="1"/>
    <col min="8537" max="8537" width="0" style="1" hidden="1" customWidth="1"/>
    <col min="8538" max="8723" width="11.42578125" style="1"/>
    <col min="8724" max="8725" width="0" style="1" hidden="1" customWidth="1"/>
    <col min="8726" max="8726" width="2" style="1" customWidth="1"/>
    <col min="8727" max="8727" width="1.85546875" style="1" customWidth="1"/>
    <col min="8728" max="8728" width="28.140625" style="1" customWidth="1"/>
    <col min="8729" max="8730" width="52.28515625" style="1" customWidth="1"/>
    <col min="8731" max="8732" width="29" style="1" customWidth="1"/>
    <col min="8733" max="8733" width="87" style="1" customWidth="1"/>
    <col min="8734" max="8734" width="64.85546875" style="1" customWidth="1"/>
    <col min="8735" max="8735" width="47" style="1" customWidth="1"/>
    <col min="8736" max="8736" width="30.7109375" style="1" customWidth="1"/>
    <col min="8737" max="8737" width="30.140625" style="1" customWidth="1"/>
    <col min="8738" max="8738" width="29.85546875" style="1" customWidth="1"/>
    <col min="8739" max="8739" width="23.28515625" style="1" customWidth="1"/>
    <col min="8740" max="8740" width="31.42578125" style="1" customWidth="1"/>
    <col min="8741" max="8741" width="28.42578125" style="1" customWidth="1"/>
    <col min="8742" max="8742" width="33.7109375" style="1" customWidth="1"/>
    <col min="8743" max="8743" width="22.5703125" style="1" customWidth="1"/>
    <col min="8744" max="8744" width="17.5703125" style="1" customWidth="1"/>
    <col min="8745" max="8745" width="22.7109375" style="1" customWidth="1"/>
    <col min="8746" max="8746" width="21.42578125" style="1" customWidth="1"/>
    <col min="8747" max="8747" width="22" style="1" customWidth="1"/>
    <col min="8748" max="8748" width="20.28515625" style="1" customWidth="1"/>
    <col min="8749" max="8749" width="33.42578125" style="1" customWidth="1"/>
    <col min="8750" max="8750" width="25.42578125" style="1" customWidth="1"/>
    <col min="8751" max="8751" width="23" style="1" customWidth="1"/>
    <col min="8752" max="8752" width="18.28515625" style="1" customWidth="1"/>
    <col min="8753" max="8753" width="21.5703125" style="1" customWidth="1"/>
    <col min="8754" max="8754" width="15" style="1" customWidth="1"/>
    <col min="8755" max="8755" width="24.5703125" style="1" customWidth="1"/>
    <col min="8756" max="8756" width="15.5703125" style="1" customWidth="1"/>
    <col min="8757" max="8757" width="24.42578125" style="1" customWidth="1"/>
    <col min="8758" max="8758" width="17.5703125" style="1" customWidth="1"/>
    <col min="8759" max="8759" width="22.28515625" style="1" customWidth="1"/>
    <col min="8760" max="8760" width="26.7109375" style="1" customWidth="1"/>
    <col min="8761" max="8761" width="23.5703125" style="1" customWidth="1"/>
    <col min="8762" max="8762" width="22.7109375" style="1" customWidth="1"/>
    <col min="8763" max="8763" width="26.140625" style="1" customWidth="1"/>
    <col min="8764" max="8765" width="22.5703125" style="1" customWidth="1"/>
    <col min="8766" max="8766" width="26.5703125" style="1" customWidth="1"/>
    <col min="8767" max="8769" width="48.42578125" style="1" customWidth="1"/>
    <col min="8770" max="8778" width="79.85546875" style="1" customWidth="1"/>
    <col min="8779" max="8783" width="11.42578125" style="1"/>
    <col min="8784" max="8784" width="12.7109375" style="1" bestFit="1" customWidth="1"/>
    <col min="8785" max="8785" width="11.42578125" style="1"/>
    <col min="8786" max="8792" width="11.42578125" style="1" customWidth="1"/>
    <col min="8793" max="8793" width="0" style="1" hidden="1" customWidth="1"/>
    <col min="8794" max="8979" width="11.42578125" style="1"/>
    <col min="8980" max="8981" width="0" style="1" hidden="1" customWidth="1"/>
    <col min="8982" max="8982" width="2" style="1" customWidth="1"/>
    <col min="8983" max="8983" width="1.85546875" style="1" customWidth="1"/>
    <col min="8984" max="8984" width="28.140625" style="1" customWidth="1"/>
    <col min="8985" max="8986" width="52.28515625" style="1" customWidth="1"/>
    <col min="8987" max="8988" width="29" style="1" customWidth="1"/>
    <col min="8989" max="8989" width="87" style="1" customWidth="1"/>
    <col min="8990" max="8990" width="64.85546875" style="1" customWidth="1"/>
    <col min="8991" max="8991" width="47" style="1" customWidth="1"/>
    <col min="8992" max="8992" width="30.7109375" style="1" customWidth="1"/>
    <col min="8993" max="8993" width="30.140625" style="1" customWidth="1"/>
    <col min="8994" max="8994" width="29.85546875" style="1" customWidth="1"/>
    <col min="8995" max="8995" width="23.28515625" style="1" customWidth="1"/>
    <col min="8996" max="8996" width="31.42578125" style="1" customWidth="1"/>
    <col min="8997" max="8997" width="28.42578125" style="1" customWidth="1"/>
    <col min="8998" max="8998" width="33.7109375" style="1" customWidth="1"/>
    <col min="8999" max="8999" width="22.5703125" style="1" customWidth="1"/>
    <col min="9000" max="9000" width="17.5703125" style="1" customWidth="1"/>
    <col min="9001" max="9001" width="22.7109375" style="1" customWidth="1"/>
    <col min="9002" max="9002" width="21.42578125" style="1" customWidth="1"/>
    <col min="9003" max="9003" width="22" style="1" customWidth="1"/>
    <col min="9004" max="9004" width="20.28515625" style="1" customWidth="1"/>
    <col min="9005" max="9005" width="33.42578125" style="1" customWidth="1"/>
    <col min="9006" max="9006" width="25.42578125" style="1" customWidth="1"/>
    <col min="9007" max="9007" width="23" style="1" customWidth="1"/>
    <col min="9008" max="9008" width="18.28515625" style="1" customWidth="1"/>
    <col min="9009" max="9009" width="21.5703125" style="1" customWidth="1"/>
    <col min="9010" max="9010" width="15" style="1" customWidth="1"/>
    <col min="9011" max="9011" width="24.5703125" style="1" customWidth="1"/>
    <col min="9012" max="9012" width="15.5703125" style="1" customWidth="1"/>
    <col min="9013" max="9013" width="24.42578125" style="1" customWidth="1"/>
    <col min="9014" max="9014" width="17.5703125" style="1" customWidth="1"/>
    <col min="9015" max="9015" width="22.28515625" style="1" customWidth="1"/>
    <col min="9016" max="9016" width="26.7109375" style="1" customWidth="1"/>
    <col min="9017" max="9017" width="23.5703125" style="1" customWidth="1"/>
    <col min="9018" max="9018" width="22.7109375" style="1" customWidth="1"/>
    <col min="9019" max="9019" width="26.140625" style="1" customWidth="1"/>
    <col min="9020" max="9021" width="22.5703125" style="1" customWidth="1"/>
    <col min="9022" max="9022" width="26.5703125" style="1" customWidth="1"/>
    <col min="9023" max="9025" width="48.42578125" style="1" customWidth="1"/>
    <col min="9026" max="9034" width="79.85546875" style="1" customWidth="1"/>
    <col min="9035" max="9039" width="11.42578125" style="1"/>
    <col min="9040" max="9040" width="12.7109375" style="1" bestFit="1" customWidth="1"/>
    <col min="9041" max="9041" width="11.42578125" style="1"/>
    <col min="9042" max="9048" width="11.42578125" style="1" customWidth="1"/>
    <col min="9049" max="9049" width="0" style="1" hidden="1" customWidth="1"/>
    <col min="9050" max="9235" width="11.42578125" style="1"/>
    <col min="9236" max="9237" width="0" style="1" hidden="1" customWidth="1"/>
    <col min="9238" max="9238" width="2" style="1" customWidth="1"/>
    <col min="9239" max="9239" width="1.85546875" style="1" customWidth="1"/>
    <col min="9240" max="9240" width="28.140625" style="1" customWidth="1"/>
    <col min="9241" max="9242" width="52.28515625" style="1" customWidth="1"/>
    <col min="9243" max="9244" width="29" style="1" customWidth="1"/>
    <col min="9245" max="9245" width="87" style="1" customWidth="1"/>
    <col min="9246" max="9246" width="64.85546875" style="1" customWidth="1"/>
    <col min="9247" max="9247" width="47" style="1" customWidth="1"/>
    <col min="9248" max="9248" width="30.7109375" style="1" customWidth="1"/>
    <col min="9249" max="9249" width="30.140625" style="1" customWidth="1"/>
    <col min="9250" max="9250" width="29.85546875" style="1" customWidth="1"/>
    <col min="9251" max="9251" width="23.28515625" style="1" customWidth="1"/>
    <col min="9252" max="9252" width="31.42578125" style="1" customWidth="1"/>
    <col min="9253" max="9253" width="28.42578125" style="1" customWidth="1"/>
    <col min="9254" max="9254" width="33.7109375" style="1" customWidth="1"/>
    <col min="9255" max="9255" width="22.5703125" style="1" customWidth="1"/>
    <col min="9256" max="9256" width="17.5703125" style="1" customWidth="1"/>
    <col min="9257" max="9257" width="22.7109375" style="1" customWidth="1"/>
    <col min="9258" max="9258" width="21.42578125" style="1" customWidth="1"/>
    <col min="9259" max="9259" width="22" style="1" customWidth="1"/>
    <col min="9260" max="9260" width="20.28515625" style="1" customWidth="1"/>
    <col min="9261" max="9261" width="33.42578125" style="1" customWidth="1"/>
    <col min="9262" max="9262" width="25.42578125" style="1" customWidth="1"/>
    <col min="9263" max="9263" width="23" style="1" customWidth="1"/>
    <col min="9264" max="9264" width="18.28515625" style="1" customWidth="1"/>
    <col min="9265" max="9265" width="21.5703125" style="1" customWidth="1"/>
    <col min="9266" max="9266" width="15" style="1" customWidth="1"/>
    <col min="9267" max="9267" width="24.5703125" style="1" customWidth="1"/>
    <col min="9268" max="9268" width="15.5703125" style="1" customWidth="1"/>
    <col min="9269" max="9269" width="24.42578125" style="1" customWidth="1"/>
    <col min="9270" max="9270" width="17.5703125" style="1" customWidth="1"/>
    <col min="9271" max="9271" width="22.28515625" style="1" customWidth="1"/>
    <col min="9272" max="9272" width="26.7109375" style="1" customWidth="1"/>
    <col min="9273" max="9273" width="23.5703125" style="1" customWidth="1"/>
    <col min="9274" max="9274" width="22.7109375" style="1" customWidth="1"/>
    <col min="9275" max="9275" width="26.140625" style="1" customWidth="1"/>
    <col min="9276" max="9277" width="22.5703125" style="1" customWidth="1"/>
    <col min="9278" max="9278" width="26.5703125" style="1" customWidth="1"/>
    <col min="9279" max="9281" width="48.42578125" style="1" customWidth="1"/>
    <col min="9282" max="9290" width="79.85546875" style="1" customWidth="1"/>
    <col min="9291" max="9295" width="11.42578125" style="1"/>
    <col min="9296" max="9296" width="12.7109375" style="1" bestFit="1" customWidth="1"/>
    <col min="9297" max="9297" width="11.42578125" style="1"/>
    <col min="9298" max="9304" width="11.42578125" style="1" customWidth="1"/>
    <col min="9305" max="9305" width="0" style="1" hidden="1" customWidth="1"/>
    <col min="9306" max="9491" width="11.42578125" style="1"/>
    <col min="9492" max="9493" width="0" style="1" hidden="1" customWidth="1"/>
    <col min="9494" max="9494" width="2" style="1" customWidth="1"/>
    <col min="9495" max="9495" width="1.85546875" style="1" customWidth="1"/>
    <col min="9496" max="9496" width="28.140625" style="1" customWidth="1"/>
    <col min="9497" max="9498" width="52.28515625" style="1" customWidth="1"/>
    <col min="9499" max="9500" width="29" style="1" customWidth="1"/>
    <col min="9501" max="9501" width="87" style="1" customWidth="1"/>
    <col min="9502" max="9502" width="64.85546875" style="1" customWidth="1"/>
    <col min="9503" max="9503" width="47" style="1" customWidth="1"/>
    <col min="9504" max="9504" width="30.7109375" style="1" customWidth="1"/>
    <col min="9505" max="9505" width="30.140625" style="1" customWidth="1"/>
    <col min="9506" max="9506" width="29.85546875" style="1" customWidth="1"/>
    <col min="9507" max="9507" width="23.28515625" style="1" customWidth="1"/>
    <col min="9508" max="9508" width="31.42578125" style="1" customWidth="1"/>
    <col min="9509" max="9509" width="28.42578125" style="1" customWidth="1"/>
    <col min="9510" max="9510" width="33.7109375" style="1" customWidth="1"/>
    <col min="9511" max="9511" width="22.5703125" style="1" customWidth="1"/>
    <col min="9512" max="9512" width="17.5703125" style="1" customWidth="1"/>
    <col min="9513" max="9513" width="22.7109375" style="1" customWidth="1"/>
    <col min="9514" max="9514" width="21.42578125" style="1" customWidth="1"/>
    <col min="9515" max="9515" width="22" style="1" customWidth="1"/>
    <col min="9516" max="9516" width="20.28515625" style="1" customWidth="1"/>
    <col min="9517" max="9517" width="33.42578125" style="1" customWidth="1"/>
    <col min="9518" max="9518" width="25.42578125" style="1" customWidth="1"/>
    <col min="9519" max="9519" width="23" style="1" customWidth="1"/>
    <col min="9520" max="9520" width="18.28515625" style="1" customWidth="1"/>
    <col min="9521" max="9521" width="21.5703125" style="1" customWidth="1"/>
    <col min="9522" max="9522" width="15" style="1" customWidth="1"/>
    <col min="9523" max="9523" width="24.5703125" style="1" customWidth="1"/>
    <col min="9524" max="9524" width="15.5703125" style="1" customWidth="1"/>
    <col min="9525" max="9525" width="24.42578125" style="1" customWidth="1"/>
    <col min="9526" max="9526" width="17.5703125" style="1" customWidth="1"/>
    <col min="9527" max="9527" width="22.28515625" style="1" customWidth="1"/>
    <col min="9528" max="9528" width="26.7109375" style="1" customWidth="1"/>
    <col min="9529" max="9529" width="23.5703125" style="1" customWidth="1"/>
    <col min="9530" max="9530" width="22.7109375" style="1" customWidth="1"/>
    <col min="9531" max="9531" width="26.140625" style="1" customWidth="1"/>
    <col min="9532" max="9533" width="22.5703125" style="1" customWidth="1"/>
    <col min="9534" max="9534" width="26.5703125" style="1" customWidth="1"/>
    <col min="9535" max="9537" width="48.42578125" style="1" customWidth="1"/>
    <col min="9538" max="9546" width="79.85546875" style="1" customWidth="1"/>
    <col min="9547" max="9551" width="11.42578125" style="1"/>
    <col min="9552" max="9552" width="12.7109375" style="1" bestFit="1" customWidth="1"/>
    <col min="9553" max="9553" width="11.42578125" style="1"/>
    <col min="9554" max="9560" width="11.42578125" style="1" customWidth="1"/>
    <col min="9561" max="9561" width="0" style="1" hidden="1" customWidth="1"/>
    <col min="9562" max="9747" width="11.42578125" style="1"/>
    <col min="9748" max="9749" width="0" style="1" hidden="1" customWidth="1"/>
    <col min="9750" max="9750" width="2" style="1" customWidth="1"/>
    <col min="9751" max="9751" width="1.85546875" style="1" customWidth="1"/>
    <col min="9752" max="9752" width="28.140625" style="1" customWidth="1"/>
    <col min="9753" max="9754" width="52.28515625" style="1" customWidth="1"/>
    <col min="9755" max="9756" width="29" style="1" customWidth="1"/>
    <col min="9757" max="9757" width="87" style="1" customWidth="1"/>
    <col min="9758" max="9758" width="64.85546875" style="1" customWidth="1"/>
    <col min="9759" max="9759" width="47" style="1" customWidth="1"/>
    <col min="9760" max="9760" width="30.7109375" style="1" customWidth="1"/>
    <col min="9761" max="9761" width="30.140625" style="1" customWidth="1"/>
    <col min="9762" max="9762" width="29.85546875" style="1" customWidth="1"/>
    <col min="9763" max="9763" width="23.28515625" style="1" customWidth="1"/>
    <col min="9764" max="9764" width="31.42578125" style="1" customWidth="1"/>
    <col min="9765" max="9765" width="28.42578125" style="1" customWidth="1"/>
    <col min="9766" max="9766" width="33.7109375" style="1" customWidth="1"/>
    <col min="9767" max="9767" width="22.5703125" style="1" customWidth="1"/>
    <col min="9768" max="9768" width="17.5703125" style="1" customWidth="1"/>
    <col min="9769" max="9769" width="22.7109375" style="1" customWidth="1"/>
    <col min="9770" max="9770" width="21.42578125" style="1" customWidth="1"/>
    <col min="9771" max="9771" width="22" style="1" customWidth="1"/>
    <col min="9772" max="9772" width="20.28515625" style="1" customWidth="1"/>
    <col min="9773" max="9773" width="33.42578125" style="1" customWidth="1"/>
    <col min="9774" max="9774" width="25.42578125" style="1" customWidth="1"/>
    <col min="9775" max="9775" width="23" style="1" customWidth="1"/>
    <col min="9776" max="9776" width="18.28515625" style="1" customWidth="1"/>
    <col min="9777" max="9777" width="21.5703125" style="1" customWidth="1"/>
    <col min="9778" max="9778" width="15" style="1" customWidth="1"/>
    <col min="9779" max="9779" width="24.5703125" style="1" customWidth="1"/>
    <col min="9780" max="9780" width="15.5703125" style="1" customWidth="1"/>
    <col min="9781" max="9781" width="24.42578125" style="1" customWidth="1"/>
    <col min="9782" max="9782" width="17.5703125" style="1" customWidth="1"/>
    <col min="9783" max="9783" width="22.28515625" style="1" customWidth="1"/>
    <col min="9784" max="9784" width="26.7109375" style="1" customWidth="1"/>
    <col min="9785" max="9785" width="23.5703125" style="1" customWidth="1"/>
    <col min="9786" max="9786" width="22.7109375" style="1" customWidth="1"/>
    <col min="9787" max="9787" width="26.140625" style="1" customWidth="1"/>
    <col min="9788" max="9789" width="22.5703125" style="1" customWidth="1"/>
    <col min="9790" max="9790" width="26.5703125" style="1" customWidth="1"/>
    <col min="9791" max="9793" width="48.42578125" style="1" customWidth="1"/>
    <col min="9794" max="9802" width="79.85546875" style="1" customWidth="1"/>
    <col min="9803" max="9807" width="11.42578125" style="1"/>
    <col min="9808" max="9808" width="12.7109375" style="1" bestFit="1" customWidth="1"/>
    <col min="9809" max="9809" width="11.42578125" style="1"/>
    <col min="9810" max="9816" width="11.42578125" style="1" customWidth="1"/>
    <col min="9817" max="9817" width="0" style="1" hidden="1" customWidth="1"/>
    <col min="9818" max="10003" width="11.42578125" style="1"/>
    <col min="10004" max="10005" width="0" style="1" hidden="1" customWidth="1"/>
    <col min="10006" max="10006" width="2" style="1" customWidth="1"/>
    <col min="10007" max="10007" width="1.85546875" style="1" customWidth="1"/>
    <col min="10008" max="10008" width="28.140625" style="1" customWidth="1"/>
    <col min="10009" max="10010" width="52.28515625" style="1" customWidth="1"/>
    <col min="10011" max="10012" width="29" style="1" customWidth="1"/>
    <col min="10013" max="10013" width="87" style="1" customWidth="1"/>
    <col min="10014" max="10014" width="64.85546875" style="1" customWidth="1"/>
    <col min="10015" max="10015" width="47" style="1" customWidth="1"/>
    <col min="10016" max="10016" width="30.7109375" style="1" customWidth="1"/>
    <col min="10017" max="10017" width="30.140625" style="1" customWidth="1"/>
    <col min="10018" max="10018" width="29.85546875" style="1" customWidth="1"/>
    <col min="10019" max="10019" width="23.28515625" style="1" customWidth="1"/>
    <col min="10020" max="10020" width="31.42578125" style="1" customWidth="1"/>
    <col min="10021" max="10021" width="28.42578125" style="1" customWidth="1"/>
    <col min="10022" max="10022" width="33.7109375" style="1" customWidth="1"/>
    <col min="10023" max="10023" width="22.5703125" style="1" customWidth="1"/>
    <col min="10024" max="10024" width="17.5703125" style="1" customWidth="1"/>
    <col min="10025" max="10025" width="22.7109375" style="1" customWidth="1"/>
    <col min="10026" max="10026" width="21.42578125" style="1" customWidth="1"/>
    <col min="10027" max="10027" width="22" style="1" customWidth="1"/>
    <col min="10028" max="10028" width="20.28515625" style="1" customWidth="1"/>
    <col min="10029" max="10029" width="33.42578125" style="1" customWidth="1"/>
    <col min="10030" max="10030" width="25.42578125" style="1" customWidth="1"/>
    <col min="10031" max="10031" width="23" style="1" customWidth="1"/>
    <col min="10032" max="10032" width="18.28515625" style="1" customWidth="1"/>
    <col min="10033" max="10033" width="21.5703125" style="1" customWidth="1"/>
    <col min="10034" max="10034" width="15" style="1" customWidth="1"/>
    <col min="10035" max="10035" width="24.5703125" style="1" customWidth="1"/>
    <col min="10036" max="10036" width="15.5703125" style="1" customWidth="1"/>
    <col min="10037" max="10037" width="24.42578125" style="1" customWidth="1"/>
    <col min="10038" max="10038" width="17.5703125" style="1" customWidth="1"/>
    <col min="10039" max="10039" width="22.28515625" style="1" customWidth="1"/>
    <col min="10040" max="10040" width="26.7109375" style="1" customWidth="1"/>
    <col min="10041" max="10041" width="23.5703125" style="1" customWidth="1"/>
    <col min="10042" max="10042" width="22.7109375" style="1" customWidth="1"/>
    <col min="10043" max="10043" width="26.140625" style="1" customWidth="1"/>
    <col min="10044" max="10045" width="22.5703125" style="1" customWidth="1"/>
    <col min="10046" max="10046" width="26.5703125" style="1" customWidth="1"/>
    <col min="10047" max="10049" width="48.42578125" style="1" customWidth="1"/>
    <col min="10050" max="10058" width="79.85546875" style="1" customWidth="1"/>
    <col min="10059" max="10063" width="11.42578125" style="1"/>
    <col min="10064" max="10064" width="12.7109375" style="1" bestFit="1" customWidth="1"/>
    <col min="10065" max="10065" width="11.42578125" style="1"/>
    <col min="10066" max="10072" width="11.42578125" style="1" customWidth="1"/>
    <col min="10073" max="10073" width="0" style="1" hidden="1" customWidth="1"/>
    <col min="10074" max="10259" width="11.42578125" style="1"/>
    <col min="10260" max="10261" width="0" style="1" hidden="1" customWidth="1"/>
    <col min="10262" max="10262" width="2" style="1" customWidth="1"/>
    <col min="10263" max="10263" width="1.85546875" style="1" customWidth="1"/>
    <col min="10264" max="10264" width="28.140625" style="1" customWidth="1"/>
    <col min="10265" max="10266" width="52.28515625" style="1" customWidth="1"/>
    <col min="10267" max="10268" width="29" style="1" customWidth="1"/>
    <col min="10269" max="10269" width="87" style="1" customWidth="1"/>
    <col min="10270" max="10270" width="64.85546875" style="1" customWidth="1"/>
    <col min="10271" max="10271" width="47" style="1" customWidth="1"/>
    <col min="10272" max="10272" width="30.7109375" style="1" customWidth="1"/>
    <col min="10273" max="10273" width="30.140625" style="1" customWidth="1"/>
    <col min="10274" max="10274" width="29.85546875" style="1" customWidth="1"/>
    <col min="10275" max="10275" width="23.28515625" style="1" customWidth="1"/>
    <col min="10276" max="10276" width="31.42578125" style="1" customWidth="1"/>
    <col min="10277" max="10277" width="28.42578125" style="1" customWidth="1"/>
    <col min="10278" max="10278" width="33.7109375" style="1" customWidth="1"/>
    <col min="10279" max="10279" width="22.5703125" style="1" customWidth="1"/>
    <col min="10280" max="10280" width="17.5703125" style="1" customWidth="1"/>
    <col min="10281" max="10281" width="22.7109375" style="1" customWidth="1"/>
    <col min="10282" max="10282" width="21.42578125" style="1" customWidth="1"/>
    <col min="10283" max="10283" width="22" style="1" customWidth="1"/>
    <col min="10284" max="10284" width="20.28515625" style="1" customWidth="1"/>
    <col min="10285" max="10285" width="33.42578125" style="1" customWidth="1"/>
    <col min="10286" max="10286" width="25.42578125" style="1" customWidth="1"/>
    <col min="10287" max="10287" width="23" style="1" customWidth="1"/>
    <col min="10288" max="10288" width="18.28515625" style="1" customWidth="1"/>
    <col min="10289" max="10289" width="21.5703125" style="1" customWidth="1"/>
    <col min="10290" max="10290" width="15" style="1" customWidth="1"/>
    <col min="10291" max="10291" width="24.5703125" style="1" customWidth="1"/>
    <col min="10292" max="10292" width="15.5703125" style="1" customWidth="1"/>
    <col min="10293" max="10293" width="24.42578125" style="1" customWidth="1"/>
    <col min="10294" max="10294" width="17.5703125" style="1" customWidth="1"/>
    <col min="10295" max="10295" width="22.28515625" style="1" customWidth="1"/>
    <col min="10296" max="10296" width="26.7109375" style="1" customWidth="1"/>
    <col min="10297" max="10297" width="23.5703125" style="1" customWidth="1"/>
    <col min="10298" max="10298" width="22.7109375" style="1" customWidth="1"/>
    <col min="10299" max="10299" width="26.140625" style="1" customWidth="1"/>
    <col min="10300" max="10301" width="22.5703125" style="1" customWidth="1"/>
    <col min="10302" max="10302" width="26.5703125" style="1" customWidth="1"/>
    <col min="10303" max="10305" width="48.42578125" style="1" customWidth="1"/>
    <col min="10306" max="10314" width="79.85546875" style="1" customWidth="1"/>
    <col min="10315" max="10319" width="11.42578125" style="1"/>
    <col min="10320" max="10320" width="12.7109375" style="1" bestFit="1" customWidth="1"/>
    <col min="10321" max="10321" width="11.42578125" style="1"/>
    <col min="10322" max="10328" width="11.42578125" style="1" customWidth="1"/>
    <col min="10329" max="10329" width="0" style="1" hidden="1" customWidth="1"/>
    <col min="10330" max="10515" width="11.42578125" style="1"/>
    <col min="10516" max="10517" width="0" style="1" hidden="1" customWidth="1"/>
    <col min="10518" max="10518" width="2" style="1" customWidth="1"/>
    <col min="10519" max="10519" width="1.85546875" style="1" customWidth="1"/>
    <col min="10520" max="10520" width="28.140625" style="1" customWidth="1"/>
    <col min="10521" max="10522" width="52.28515625" style="1" customWidth="1"/>
    <col min="10523" max="10524" width="29" style="1" customWidth="1"/>
    <col min="10525" max="10525" width="87" style="1" customWidth="1"/>
    <col min="10526" max="10526" width="64.85546875" style="1" customWidth="1"/>
    <col min="10527" max="10527" width="47" style="1" customWidth="1"/>
    <col min="10528" max="10528" width="30.7109375" style="1" customWidth="1"/>
    <col min="10529" max="10529" width="30.140625" style="1" customWidth="1"/>
    <col min="10530" max="10530" width="29.85546875" style="1" customWidth="1"/>
    <col min="10531" max="10531" width="23.28515625" style="1" customWidth="1"/>
    <col min="10532" max="10532" width="31.42578125" style="1" customWidth="1"/>
    <col min="10533" max="10533" width="28.42578125" style="1" customWidth="1"/>
    <col min="10534" max="10534" width="33.7109375" style="1" customWidth="1"/>
    <col min="10535" max="10535" width="22.5703125" style="1" customWidth="1"/>
    <col min="10536" max="10536" width="17.5703125" style="1" customWidth="1"/>
    <col min="10537" max="10537" width="22.7109375" style="1" customWidth="1"/>
    <col min="10538" max="10538" width="21.42578125" style="1" customWidth="1"/>
    <col min="10539" max="10539" width="22" style="1" customWidth="1"/>
    <col min="10540" max="10540" width="20.28515625" style="1" customWidth="1"/>
    <col min="10541" max="10541" width="33.42578125" style="1" customWidth="1"/>
    <col min="10542" max="10542" width="25.42578125" style="1" customWidth="1"/>
    <col min="10543" max="10543" width="23" style="1" customWidth="1"/>
    <col min="10544" max="10544" width="18.28515625" style="1" customWidth="1"/>
    <col min="10545" max="10545" width="21.5703125" style="1" customWidth="1"/>
    <col min="10546" max="10546" width="15" style="1" customWidth="1"/>
    <col min="10547" max="10547" width="24.5703125" style="1" customWidth="1"/>
    <col min="10548" max="10548" width="15.5703125" style="1" customWidth="1"/>
    <col min="10549" max="10549" width="24.42578125" style="1" customWidth="1"/>
    <col min="10550" max="10550" width="17.5703125" style="1" customWidth="1"/>
    <col min="10551" max="10551" width="22.28515625" style="1" customWidth="1"/>
    <col min="10552" max="10552" width="26.7109375" style="1" customWidth="1"/>
    <col min="10553" max="10553" width="23.5703125" style="1" customWidth="1"/>
    <col min="10554" max="10554" width="22.7109375" style="1" customWidth="1"/>
    <col min="10555" max="10555" width="26.140625" style="1" customWidth="1"/>
    <col min="10556" max="10557" width="22.5703125" style="1" customWidth="1"/>
    <col min="10558" max="10558" width="26.5703125" style="1" customWidth="1"/>
    <col min="10559" max="10561" width="48.42578125" style="1" customWidth="1"/>
    <col min="10562" max="10570" width="79.85546875" style="1" customWidth="1"/>
    <col min="10571" max="10575" width="11.42578125" style="1"/>
    <col min="10576" max="10576" width="12.7109375" style="1" bestFit="1" customWidth="1"/>
    <col min="10577" max="10577" width="11.42578125" style="1"/>
    <col min="10578" max="10584" width="11.42578125" style="1" customWidth="1"/>
    <col min="10585" max="10585" width="0" style="1" hidden="1" customWidth="1"/>
    <col min="10586" max="10771" width="11.42578125" style="1"/>
    <col min="10772" max="10773" width="0" style="1" hidden="1" customWidth="1"/>
    <col min="10774" max="10774" width="2" style="1" customWidth="1"/>
    <col min="10775" max="10775" width="1.85546875" style="1" customWidth="1"/>
    <col min="10776" max="10776" width="28.140625" style="1" customWidth="1"/>
    <col min="10777" max="10778" width="52.28515625" style="1" customWidth="1"/>
    <col min="10779" max="10780" width="29" style="1" customWidth="1"/>
    <col min="10781" max="10781" width="87" style="1" customWidth="1"/>
    <col min="10782" max="10782" width="64.85546875" style="1" customWidth="1"/>
    <col min="10783" max="10783" width="47" style="1" customWidth="1"/>
    <col min="10784" max="10784" width="30.7109375" style="1" customWidth="1"/>
    <col min="10785" max="10785" width="30.140625" style="1" customWidth="1"/>
    <col min="10786" max="10786" width="29.85546875" style="1" customWidth="1"/>
    <col min="10787" max="10787" width="23.28515625" style="1" customWidth="1"/>
    <col min="10788" max="10788" width="31.42578125" style="1" customWidth="1"/>
    <col min="10789" max="10789" width="28.42578125" style="1" customWidth="1"/>
    <col min="10790" max="10790" width="33.7109375" style="1" customWidth="1"/>
    <col min="10791" max="10791" width="22.5703125" style="1" customWidth="1"/>
    <col min="10792" max="10792" width="17.5703125" style="1" customWidth="1"/>
    <col min="10793" max="10793" width="22.7109375" style="1" customWidth="1"/>
    <col min="10794" max="10794" width="21.42578125" style="1" customWidth="1"/>
    <col min="10795" max="10795" width="22" style="1" customWidth="1"/>
    <col min="10796" max="10796" width="20.28515625" style="1" customWidth="1"/>
    <col min="10797" max="10797" width="33.42578125" style="1" customWidth="1"/>
    <col min="10798" max="10798" width="25.42578125" style="1" customWidth="1"/>
    <col min="10799" max="10799" width="23" style="1" customWidth="1"/>
    <col min="10800" max="10800" width="18.28515625" style="1" customWidth="1"/>
    <col min="10801" max="10801" width="21.5703125" style="1" customWidth="1"/>
    <col min="10802" max="10802" width="15" style="1" customWidth="1"/>
    <col min="10803" max="10803" width="24.5703125" style="1" customWidth="1"/>
    <col min="10804" max="10804" width="15.5703125" style="1" customWidth="1"/>
    <col min="10805" max="10805" width="24.42578125" style="1" customWidth="1"/>
    <col min="10806" max="10806" width="17.5703125" style="1" customWidth="1"/>
    <col min="10807" max="10807" width="22.28515625" style="1" customWidth="1"/>
    <col min="10808" max="10808" width="26.7109375" style="1" customWidth="1"/>
    <col min="10809" max="10809" width="23.5703125" style="1" customWidth="1"/>
    <col min="10810" max="10810" width="22.7109375" style="1" customWidth="1"/>
    <col min="10811" max="10811" width="26.140625" style="1" customWidth="1"/>
    <col min="10812" max="10813" width="22.5703125" style="1" customWidth="1"/>
    <col min="10814" max="10814" width="26.5703125" style="1" customWidth="1"/>
    <col min="10815" max="10817" width="48.42578125" style="1" customWidth="1"/>
    <col min="10818" max="10826" width="79.85546875" style="1" customWidth="1"/>
    <col min="10827" max="10831" width="11.42578125" style="1"/>
    <col min="10832" max="10832" width="12.7109375" style="1" bestFit="1" customWidth="1"/>
    <col min="10833" max="10833" width="11.42578125" style="1"/>
    <col min="10834" max="10840" width="11.42578125" style="1" customWidth="1"/>
    <col min="10841" max="10841" width="0" style="1" hidden="1" customWidth="1"/>
    <col min="10842" max="11027" width="11.42578125" style="1"/>
    <col min="11028" max="11029" width="0" style="1" hidden="1" customWidth="1"/>
    <col min="11030" max="11030" width="2" style="1" customWidth="1"/>
    <col min="11031" max="11031" width="1.85546875" style="1" customWidth="1"/>
    <col min="11032" max="11032" width="28.140625" style="1" customWidth="1"/>
    <col min="11033" max="11034" width="52.28515625" style="1" customWidth="1"/>
    <col min="11035" max="11036" width="29" style="1" customWidth="1"/>
    <col min="11037" max="11037" width="87" style="1" customWidth="1"/>
    <col min="11038" max="11038" width="64.85546875" style="1" customWidth="1"/>
    <col min="11039" max="11039" width="47" style="1" customWidth="1"/>
    <col min="11040" max="11040" width="30.7109375" style="1" customWidth="1"/>
    <col min="11041" max="11041" width="30.140625" style="1" customWidth="1"/>
    <col min="11042" max="11042" width="29.85546875" style="1" customWidth="1"/>
    <col min="11043" max="11043" width="23.28515625" style="1" customWidth="1"/>
    <col min="11044" max="11044" width="31.42578125" style="1" customWidth="1"/>
    <col min="11045" max="11045" width="28.42578125" style="1" customWidth="1"/>
    <col min="11046" max="11046" width="33.7109375" style="1" customWidth="1"/>
    <col min="11047" max="11047" width="22.5703125" style="1" customWidth="1"/>
    <col min="11048" max="11048" width="17.5703125" style="1" customWidth="1"/>
    <col min="11049" max="11049" width="22.7109375" style="1" customWidth="1"/>
    <col min="11050" max="11050" width="21.42578125" style="1" customWidth="1"/>
    <col min="11051" max="11051" width="22" style="1" customWidth="1"/>
    <col min="11052" max="11052" width="20.28515625" style="1" customWidth="1"/>
    <col min="11053" max="11053" width="33.42578125" style="1" customWidth="1"/>
    <col min="11054" max="11054" width="25.42578125" style="1" customWidth="1"/>
    <col min="11055" max="11055" width="23" style="1" customWidth="1"/>
    <col min="11056" max="11056" width="18.28515625" style="1" customWidth="1"/>
    <col min="11057" max="11057" width="21.5703125" style="1" customWidth="1"/>
    <col min="11058" max="11058" width="15" style="1" customWidth="1"/>
    <col min="11059" max="11059" width="24.5703125" style="1" customWidth="1"/>
    <col min="11060" max="11060" width="15.5703125" style="1" customWidth="1"/>
    <col min="11061" max="11061" width="24.42578125" style="1" customWidth="1"/>
    <col min="11062" max="11062" width="17.5703125" style="1" customWidth="1"/>
    <col min="11063" max="11063" width="22.28515625" style="1" customWidth="1"/>
    <col min="11064" max="11064" width="26.7109375" style="1" customWidth="1"/>
    <col min="11065" max="11065" width="23.5703125" style="1" customWidth="1"/>
    <col min="11066" max="11066" width="22.7109375" style="1" customWidth="1"/>
    <col min="11067" max="11067" width="26.140625" style="1" customWidth="1"/>
    <col min="11068" max="11069" width="22.5703125" style="1" customWidth="1"/>
    <col min="11070" max="11070" width="26.5703125" style="1" customWidth="1"/>
    <col min="11071" max="11073" width="48.42578125" style="1" customWidth="1"/>
    <col min="11074" max="11082" width="79.85546875" style="1" customWidth="1"/>
    <col min="11083" max="11087" width="11.42578125" style="1"/>
    <col min="11088" max="11088" width="12.7109375" style="1" bestFit="1" customWidth="1"/>
    <col min="11089" max="11089" width="11.42578125" style="1"/>
    <col min="11090" max="11096" width="11.42578125" style="1" customWidth="1"/>
    <col min="11097" max="11097" width="0" style="1" hidden="1" customWidth="1"/>
    <col min="11098" max="11283" width="11.42578125" style="1"/>
    <col min="11284" max="11285" width="0" style="1" hidden="1" customWidth="1"/>
    <col min="11286" max="11286" width="2" style="1" customWidth="1"/>
    <col min="11287" max="11287" width="1.85546875" style="1" customWidth="1"/>
    <col min="11288" max="11288" width="28.140625" style="1" customWidth="1"/>
    <col min="11289" max="11290" width="52.28515625" style="1" customWidth="1"/>
    <col min="11291" max="11292" width="29" style="1" customWidth="1"/>
    <col min="11293" max="11293" width="87" style="1" customWidth="1"/>
    <col min="11294" max="11294" width="64.85546875" style="1" customWidth="1"/>
    <col min="11295" max="11295" width="47" style="1" customWidth="1"/>
    <col min="11296" max="11296" width="30.7109375" style="1" customWidth="1"/>
    <col min="11297" max="11297" width="30.140625" style="1" customWidth="1"/>
    <col min="11298" max="11298" width="29.85546875" style="1" customWidth="1"/>
    <col min="11299" max="11299" width="23.28515625" style="1" customWidth="1"/>
    <col min="11300" max="11300" width="31.42578125" style="1" customWidth="1"/>
    <col min="11301" max="11301" width="28.42578125" style="1" customWidth="1"/>
    <col min="11302" max="11302" width="33.7109375" style="1" customWidth="1"/>
    <col min="11303" max="11303" width="22.5703125" style="1" customWidth="1"/>
    <col min="11304" max="11304" width="17.5703125" style="1" customWidth="1"/>
    <col min="11305" max="11305" width="22.7109375" style="1" customWidth="1"/>
    <col min="11306" max="11306" width="21.42578125" style="1" customWidth="1"/>
    <col min="11307" max="11307" width="22" style="1" customWidth="1"/>
    <col min="11308" max="11308" width="20.28515625" style="1" customWidth="1"/>
    <col min="11309" max="11309" width="33.42578125" style="1" customWidth="1"/>
    <col min="11310" max="11310" width="25.42578125" style="1" customWidth="1"/>
    <col min="11311" max="11311" width="23" style="1" customWidth="1"/>
    <col min="11312" max="11312" width="18.28515625" style="1" customWidth="1"/>
    <col min="11313" max="11313" width="21.5703125" style="1" customWidth="1"/>
    <col min="11314" max="11314" width="15" style="1" customWidth="1"/>
    <col min="11315" max="11315" width="24.5703125" style="1" customWidth="1"/>
    <col min="11316" max="11316" width="15.5703125" style="1" customWidth="1"/>
    <col min="11317" max="11317" width="24.42578125" style="1" customWidth="1"/>
    <col min="11318" max="11318" width="17.5703125" style="1" customWidth="1"/>
    <col min="11319" max="11319" width="22.28515625" style="1" customWidth="1"/>
    <col min="11320" max="11320" width="26.7109375" style="1" customWidth="1"/>
    <col min="11321" max="11321" width="23.5703125" style="1" customWidth="1"/>
    <col min="11322" max="11322" width="22.7109375" style="1" customWidth="1"/>
    <col min="11323" max="11323" width="26.140625" style="1" customWidth="1"/>
    <col min="11324" max="11325" width="22.5703125" style="1" customWidth="1"/>
    <col min="11326" max="11326" width="26.5703125" style="1" customWidth="1"/>
    <col min="11327" max="11329" width="48.42578125" style="1" customWidth="1"/>
    <col min="11330" max="11338" width="79.85546875" style="1" customWidth="1"/>
    <col min="11339" max="11343" width="11.42578125" style="1"/>
    <col min="11344" max="11344" width="12.7109375" style="1" bestFit="1" customWidth="1"/>
    <col min="11345" max="11345" width="11.42578125" style="1"/>
    <col min="11346" max="11352" width="11.42578125" style="1" customWidth="1"/>
    <col min="11353" max="11353" width="0" style="1" hidden="1" customWidth="1"/>
    <col min="11354" max="11539" width="11.42578125" style="1"/>
    <col min="11540" max="11541" width="0" style="1" hidden="1" customWidth="1"/>
    <col min="11542" max="11542" width="2" style="1" customWidth="1"/>
    <col min="11543" max="11543" width="1.85546875" style="1" customWidth="1"/>
    <col min="11544" max="11544" width="28.140625" style="1" customWidth="1"/>
    <col min="11545" max="11546" width="52.28515625" style="1" customWidth="1"/>
    <col min="11547" max="11548" width="29" style="1" customWidth="1"/>
    <col min="11549" max="11549" width="87" style="1" customWidth="1"/>
    <col min="11550" max="11550" width="64.85546875" style="1" customWidth="1"/>
    <col min="11551" max="11551" width="47" style="1" customWidth="1"/>
    <col min="11552" max="11552" width="30.7109375" style="1" customWidth="1"/>
    <col min="11553" max="11553" width="30.140625" style="1" customWidth="1"/>
    <col min="11554" max="11554" width="29.85546875" style="1" customWidth="1"/>
    <col min="11555" max="11555" width="23.28515625" style="1" customWidth="1"/>
    <col min="11556" max="11556" width="31.42578125" style="1" customWidth="1"/>
    <col min="11557" max="11557" width="28.42578125" style="1" customWidth="1"/>
    <col min="11558" max="11558" width="33.7109375" style="1" customWidth="1"/>
    <col min="11559" max="11559" width="22.5703125" style="1" customWidth="1"/>
    <col min="11560" max="11560" width="17.5703125" style="1" customWidth="1"/>
    <col min="11561" max="11561" width="22.7109375" style="1" customWidth="1"/>
    <col min="11562" max="11562" width="21.42578125" style="1" customWidth="1"/>
    <col min="11563" max="11563" width="22" style="1" customWidth="1"/>
    <col min="11564" max="11564" width="20.28515625" style="1" customWidth="1"/>
    <col min="11565" max="11565" width="33.42578125" style="1" customWidth="1"/>
    <col min="11566" max="11566" width="25.42578125" style="1" customWidth="1"/>
    <col min="11567" max="11567" width="23" style="1" customWidth="1"/>
    <col min="11568" max="11568" width="18.28515625" style="1" customWidth="1"/>
    <col min="11569" max="11569" width="21.5703125" style="1" customWidth="1"/>
    <col min="11570" max="11570" width="15" style="1" customWidth="1"/>
    <col min="11571" max="11571" width="24.5703125" style="1" customWidth="1"/>
    <col min="11572" max="11572" width="15.5703125" style="1" customWidth="1"/>
    <col min="11573" max="11573" width="24.42578125" style="1" customWidth="1"/>
    <col min="11574" max="11574" width="17.5703125" style="1" customWidth="1"/>
    <col min="11575" max="11575" width="22.28515625" style="1" customWidth="1"/>
    <col min="11576" max="11576" width="26.7109375" style="1" customWidth="1"/>
    <col min="11577" max="11577" width="23.5703125" style="1" customWidth="1"/>
    <col min="11578" max="11578" width="22.7109375" style="1" customWidth="1"/>
    <col min="11579" max="11579" width="26.140625" style="1" customWidth="1"/>
    <col min="11580" max="11581" width="22.5703125" style="1" customWidth="1"/>
    <col min="11582" max="11582" width="26.5703125" style="1" customWidth="1"/>
    <col min="11583" max="11585" width="48.42578125" style="1" customWidth="1"/>
    <col min="11586" max="11594" width="79.85546875" style="1" customWidth="1"/>
    <col min="11595" max="11599" width="11.42578125" style="1"/>
    <col min="11600" max="11600" width="12.7109375" style="1" bestFit="1" customWidth="1"/>
    <col min="11601" max="11601" width="11.42578125" style="1"/>
    <col min="11602" max="11608" width="11.42578125" style="1" customWidth="1"/>
    <col min="11609" max="11609" width="0" style="1" hidden="1" customWidth="1"/>
    <col min="11610" max="11795" width="11.42578125" style="1"/>
    <col min="11796" max="11797" width="0" style="1" hidden="1" customWidth="1"/>
    <col min="11798" max="11798" width="2" style="1" customWidth="1"/>
    <col min="11799" max="11799" width="1.85546875" style="1" customWidth="1"/>
    <col min="11800" max="11800" width="28.140625" style="1" customWidth="1"/>
    <col min="11801" max="11802" width="52.28515625" style="1" customWidth="1"/>
    <col min="11803" max="11804" width="29" style="1" customWidth="1"/>
    <col min="11805" max="11805" width="87" style="1" customWidth="1"/>
    <col min="11806" max="11806" width="64.85546875" style="1" customWidth="1"/>
    <col min="11807" max="11807" width="47" style="1" customWidth="1"/>
    <col min="11808" max="11808" width="30.7109375" style="1" customWidth="1"/>
    <col min="11809" max="11809" width="30.140625" style="1" customWidth="1"/>
    <col min="11810" max="11810" width="29.85546875" style="1" customWidth="1"/>
    <col min="11811" max="11811" width="23.28515625" style="1" customWidth="1"/>
    <col min="11812" max="11812" width="31.42578125" style="1" customWidth="1"/>
    <col min="11813" max="11813" width="28.42578125" style="1" customWidth="1"/>
    <col min="11814" max="11814" width="33.7109375" style="1" customWidth="1"/>
    <col min="11815" max="11815" width="22.5703125" style="1" customWidth="1"/>
    <col min="11816" max="11816" width="17.5703125" style="1" customWidth="1"/>
    <col min="11817" max="11817" width="22.7109375" style="1" customWidth="1"/>
    <col min="11818" max="11818" width="21.42578125" style="1" customWidth="1"/>
    <col min="11819" max="11819" width="22" style="1" customWidth="1"/>
    <col min="11820" max="11820" width="20.28515625" style="1" customWidth="1"/>
    <col min="11821" max="11821" width="33.42578125" style="1" customWidth="1"/>
    <col min="11822" max="11822" width="25.42578125" style="1" customWidth="1"/>
    <col min="11823" max="11823" width="23" style="1" customWidth="1"/>
    <col min="11824" max="11824" width="18.28515625" style="1" customWidth="1"/>
    <col min="11825" max="11825" width="21.5703125" style="1" customWidth="1"/>
    <col min="11826" max="11826" width="15" style="1" customWidth="1"/>
    <col min="11827" max="11827" width="24.5703125" style="1" customWidth="1"/>
    <col min="11828" max="11828" width="15.5703125" style="1" customWidth="1"/>
    <col min="11829" max="11829" width="24.42578125" style="1" customWidth="1"/>
    <col min="11830" max="11830" width="17.5703125" style="1" customWidth="1"/>
    <col min="11831" max="11831" width="22.28515625" style="1" customWidth="1"/>
    <col min="11832" max="11832" width="26.7109375" style="1" customWidth="1"/>
    <col min="11833" max="11833" width="23.5703125" style="1" customWidth="1"/>
    <col min="11834" max="11834" width="22.7109375" style="1" customWidth="1"/>
    <col min="11835" max="11835" width="26.140625" style="1" customWidth="1"/>
    <col min="11836" max="11837" width="22.5703125" style="1" customWidth="1"/>
    <col min="11838" max="11838" width="26.5703125" style="1" customWidth="1"/>
    <col min="11839" max="11841" width="48.42578125" style="1" customWidth="1"/>
    <col min="11842" max="11850" width="79.85546875" style="1" customWidth="1"/>
    <col min="11851" max="11855" width="11.42578125" style="1"/>
    <col min="11856" max="11856" width="12.7109375" style="1" bestFit="1" customWidth="1"/>
    <col min="11857" max="11857" width="11.42578125" style="1"/>
    <col min="11858" max="11864" width="11.42578125" style="1" customWidth="1"/>
    <col min="11865" max="11865" width="0" style="1" hidden="1" customWidth="1"/>
    <col min="11866" max="12051" width="11.42578125" style="1"/>
    <col min="12052" max="12053" width="0" style="1" hidden="1" customWidth="1"/>
    <col min="12054" max="12054" width="2" style="1" customWidth="1"/>
    <col min="12055" max="12055" width="1.85546875" style="1" customWidth="1"/>
    <col min="12056" max="12056" width="28.140625" style="1" customWidth="1"/>
    <col min="12057" max="12058" width="52.28515625" style="1" customWidth="1"/>
    <col min="12059" max="12060" width="29" style="1" customWidth="1"/>
    <col min="12061" max="12061" width="87" style="1" customWidth="1"/>
    <col min="12062" max="12062" width="64.85546875" style="1" customWidth="1"/>
    <col min="12063" max="12063" width="47" style="1" customWidth="1"/>
    <col min="12064" max="12064" width="30.7109375" style="1" customWidth="1"/>
    <col min="12065" max="12065" width="30.140625" style="1" customWidth="1"/>
    <col min="12066" max="12066" width="29.85546875" style="1" customWidth="1"/>
    <col min="12067" max="12067" width="23.28515625" style="1" customWidth="1"/>
    <col min="12068" max="12068" width="31.42578125" style="1" customWidth="1"/>
    <col min="12069" max="12069" width="28.42578125" style="1" customWidth="1"/>
    <col min="12070" max="12070" width="33.7109375" style="1" customWidth="1"/>
    <col min="12071" max="12071" width="22.5703125" style="1" customWidth="1"/>
    <col min="12072" max="12072" width="17.5703125" style="1" customWidth="1"/>
    <col min="12073" max="12073" width="22.7109375" style="1" customWidth="1"/>
    <col min="12074" max="12074" width="21.42578125" style="1" customWidth="1"/>
    <col min="12075" max="12075" width="22" style="1" customWidth="1"/>
    <col min="12076" max="12076" width="20.28515625" style="1" customWidth="1"/>
    <col min="12077" max="12077" width="33.42578125" style="1" customWidth="1"/>
    <col min="12078" max="12078" width="25.42578125" style="1" customWidth="1"/>
    <col min="12079" max="12079" width="23" style="1" customWidth="1"/>
    <col min="12080" max="12080" width="18.28515625" style="1" customWidth="1"/>
    <col min="12081" max="12081" width="21.5703125" style="1" customWidth="1"/>
    <col min="12082" max="12082" width="15" style="1" customWidth="1"/>
    <col min="12083" max="12083" width="24.5703125" style="1" customWidth="1"/>
    <col min="12084" max="12084" width="15.5703125" style="1" customWidth="1"/>
    <col min="12085" max="12085" width="24.42578125" style="1" customWidth="1"/>
    <col min="12086" max="12086" width="17.5703125" style="1" customWidth="1"/>
    <col min="12087" max="12087" width="22.28515625" style="1" customWidth="1"/>
    <col min="12088" max="12088" width="26.7109375" style="1" customWidth="1"/>
    <col min="12089" max="12089" width="23.5703125" style="1" customWidth="1"/>
    <col min="12090" max="12090" width="22.7109375" style="1" customWidth="1"/>
    <col min="12091" max="12091" width="26.140625" style="1" customWidth="1"/>
    <col min="12092" max="12093" width="22.5703125" style="1" customWidth="1"/>
    <col min="12094" max="12094" width="26.5703125" style="1" customWidth="1"/>
    <col min="12095" max="12097" width="48.42578125" style="1" customWidth="1"/>
    <col min="12098" max="12106" width="79.85546875" style="1" customWidth="1"/>
    <col min="12107" max="12111" width="11.42578125" style="1"/>
    <col min="12112" max="12112" width="12.7109375" style="1" bestFit="1" customWidth="1"/>
    <col min="12113" max="12113" width="11.42578125" style="1"/>
    <col min="12114" max="12120" width="11.42578125" style="1" customWidth="1"/>
    <col min="12121" max="12121" width="0" style="1" hidden="1" customWidth="1"/>
    <col min="12122" max="12307" width="11.42578125" style="1"/>
    <col min="12308" max="12309" width="0" style="1" hidden="1" customWidth="1"/>
    <col min="12310" max="12310" width="2" style="1" customWidth="1"/>
    <col min="12311" max="12311" width="1.85546875" style="1" customWidth="1"/>
    <col min="12312" max="12312" width="28.140625" style="1" customWidth="1"/>
    <col min="12313" max="12314" width="52.28515625" style="1" customWidth="1"/>
    <col min="12315" max="12316" width="29" style="1" customWidth="1"/>
    <col min="12317" max="12317" width="87" style="1" customWidth="1"/>
    <col min="12318" max="12318" width="64.85546875" style="1" customWidth="1"/>
    <col min="12319" max="12319" width="47" style="1" customWidth="1"/>
    <col min="12320" max="12320" width="30.7109375" style="1" customWidth="1"/>
    <col min="12321" max="12321" width="30.140625" style="1" customWidth="1"/>
    <col min="12322" max="12322" width="29.85546875" style="1" customWidth="1"/>
    <col min="12323" max="12323" width="23.28515625" style="1" customWidth="1"/>
    <col min="12324" max="12324" width="31.42578125" style="1" customWidth="1"/>
    <col min="12325" max="12325" width="28.42578125" style="1" customWidth="1"/>
    <col min="12326" max="12326" width="33.7109375" style="1" customWidth="1"/>
    <col min="12327" max="12327" width="22.5703125" style="1" customWidth="1"/>
    <col min="12328" max="12328" width="17.5703125" style="1" customWidth="1"/>
    <col min="12329" max="12329" width="22.7109375" style="1" customWidth="1"/>
    <col min="12330" max="12330" width="21.42578125" style="1" customWidth="1"/>
    <col min="12331" max="12331" width="22" style="1" customWidth="1"/>
    <col min="12332" max="12332" width="20.28515625" style="1" customWidth="1"/>
    <col min="12333" max="12333" width="33.42578125" style="1" customWidth="1"/>
    <col min="12334" max="12334" width="25.42578125" style="1" customWidth="1"/>
    <col min="12335" max="12335" width="23" style="1" customWidth="1"/>
    <col min="12336" max="12336" width="18.28515625" style="1" customWidth="1"/>
    <col min="12337" max="12337" width="21.5703125" style="1" customWidth="1"/>
    <col min="12338" max="12338" width="15" style="1" customWidth="1"/>
    <col min="12339" max="12339" width="24.5703125" style="1" customWidth="1"/>
    <col min="12340" max="12340" width="15.5703125" style="1" customWidth="1"/>
    <col min="12341" max="12341" width="24.42578125" style="1" customWidth="1"/>
    <col min="12342" max="12342" width="17.5703125" style="1" customWidth="1"/>
    <col min="12343" max="12343" width="22.28515625" style="1" customWidth="1"/>
    <col min="12344" max="12344" width="26.7109375" style="1" customWidth="1"/>
    <col min="12345" max="12345" width="23.5703125" style="1" customWidth="1"/>
    <col min="12346" max="12346" width="22.7109375" style="1" customWidth="1"/>
    <col min="12347" max="12347" width="26.140625" style="1" customWidth="1"/>
    <col min="12348" max="12349" width="22.5703125" style="1" customWidth="1"/>
    <col min="12350" max="12350" width="26.5703125" style="1" customWidth="1"/>
    <col min="12351" max="12353" width="48.42578125" style="1" customWidth="1"/>
    <col min="12354" max="12362" width="79.85546875" style="1" customWidth="1"/>
    <col min="12363" max="12367" width="11.42578125" style="1"/>
    <col min="12368" max="12368" width="12.7109375" style="1" bestFit="1" customWidth="1"/>
    <col min="12369" max="12369" width="11.42578125" style="1"/>
    <col min="12370" max="12376" width="11.42578125" style="1" customWidth="1"/>
    <col min="12377" max="12377" width="0" style="1" hidden="1" customWidth="1"/>
    <col min="12378" max="12563" width="11.42578125" style="1"/>
    <col min="12564" max="12565" width="0" style="1" hidden="1" customWidth="1"/>
    <col min="12566" max="12566" width="2" style="1" customWidth="1"/>
    <col min="12567" max="12567" width="1.85546875" style="1" customWidth="1"/>
    <col min="12568" max="12568" width="28.140625" style="1" customWidth="1"/>
    <col min="12569" max="12570" width="52.28515625" style="1" customWidth="1"/>
    <col min="12571" max="12572" width="29" style="1" customWidth="1"/>
    <col min="12573" max="12573" width="87" style="1" customWidth="1"/>
    <col min="12574" max="12574" width="64.85546875" style="1" customWidth="1"/>
    <col min="12575" max="12575" width="47" style="1" customWidth="1"/>
    <col min="12576" max="12576" width="30.7109375" style="1" customWidth="1"/>
    <col min="12577" max="12577" width="30.140625" style="1" customWidth="1"/>
    <col min="12578" max="12578" width="29.85546875" style="1" customWidth="1"/>
    <col min="12579" max="12579" width="23.28515625" style="1" customWidth="1"/>
    <col min="12580" max="12580" width="31.42578125" style="1" customWidth="1"/>
    <col min="12581" max="12581" width="28.42578125" style="1" customWidth="1"/>
    <col min="12582" max="12582" width="33.7109375" style="1" customWidth="1"/>
    <col min="12583" max="12583" width="22.5703125" style="1" customWidth="1"/>
    <col min="12584" max="12584" width="17.5703125" style="1" customWidth="1"/>
    <col min="12585" max="12585" width="22.7109375" style="1" customWidth="1"/>
    <col min="12586" max="12586" width="21.42578125" style="1" customWidth="1"/>
    <col min="12587" max="12587" width="22" style="1" customWidth="1"/>
    <col min="12588" max="12588" width="20.28515625" style="1" customWidth="1"/>
    <col min="12589" max="12589" width="33.42578125" style="1" customWidth="1"/>
    <col min="12590" max="12590" width="25.42578125" style="1" customWidth="1"/>
    <col min="12591" max="12591" width="23" style="1" customWidth="1"/>
    <col min="12592" max="12592" width="18.28515625" style="1" customWidth="1"/>
    <col min="12593" max="12593" width="21.5703125" style="1" customWidth="1"/>
    <col min="12594" max="12594" width="15" style="1" customWidth="1"/>
    <col min="12595" max="12595" width="24.5703125" style="1" customWidth="1"/>
    <col min="12596" max="12596" width="15.5703125" style="1" customWidth="1"/>
    <col min="12597" max="12597" width="24.42578125" style="1" customWidth="1"/>
    <col min="12598" max="12598" width="17.5703125" style="1" customWidth="1"/>
    <col min="12599" max="12599" width="22.28515625" style="1" customWidth="1"/>
    <col min="12600" max="12600" width="26.7109375" style="1" customWidth="1"/>
    <col min="12601" max="12601" width="23.5703125" style="1" customWidth="1"/>
    <col min="12602" max="12602" width="22.7109375" style="1" customWidth="1"/>
    <col min="12603" max="12603" width="26.140625" style="1" customWidth="1"/>
    <col min="12604" max="12605" width="22.5703125" style="1" customWidth="1"/>
    <col min="12606" max="12606" width="26.5703125" style="1" customWidth="1"/>
    <col min="12607" max="12609" width="48.42578125" style="1" customWidth="1"/>
    <col min="12610" max="12618" width="79.85546875" style="1" customWidth="1"/>
    <col min="12619" max="12623" width="11.42578125" style="1"/>
    <col min="12624" max="12624" width="12.7109375" style="1" bestFit="1" customWidth="1"/>
    <col min="12625" max="12625" width="11.42578125" style="1"/>
    <col min="12626" max="12632" width="11.42578125" style="1" customWidth="1"/>
    <col min="12633" max="12633" width="0" style="1" hidden="1" customWidth="1"/>
    <col min="12634" max="12819" width="11.42578125" style="1"/>
    <col min="12820" max="12821" width="0" style="1" hidden="1" customWidth="1"/>
    <col min="12822" max="12822" width="2" style="1" customWidth="1"/>
    <col min="12823" max="12823" width="1.85546875" style="1" customWidth="1"/>
    <col min="12824" max="12824" width="28.140625" style="1" customWidth="1"/>
    <col min="12825" max="12826" width="52.28515625" style="1" customWidth="1"/>
    <col min="12827" max="12828" width="29" style="1" customWidth="1"/>
    <col min="12829" max="12829" width="87" style="1" customWidth="1"/>
    <col min="12830" max="12830" width="64.85546875" style="1" customWidth="1"/>
    <col min="12831" max="12831" width="47" style="1" customWidth="1"/>
    <col min="12832" max="12832" width="30.7109375" style="1" customWidth="1"/>
    <col min="12833" max="12833" width="30.140625" style="1" customWidth="1"/>
    <col min="12834" max="12834" width="29.85546875" style="1" customWidth="1"/>
    <col min="12835" max="12835" width="23.28515625" style="1" customWidth="1"/>
    <col min="12836" max="12836" width="31.42578125" style="1" customWidth="1"/>
    <col min="12837" max="12837" width="28.42578125" style="1" customWidth="1"/>
    <col min="12838" max="12838" width="33.7109375" style="1" customWidth="1"/>
    <col min="12839" max="12839" width="22.5703125" style="1" customWidth="1"/>
    <col min="12840" max="12840" width="17.5703125" style="1" customWidth="1"/>
    <col min="12841" max="12841" width="22.7109375" style="1" customWidth="1"/>
    <col min="12842" max="12842" width="21.42578125" style="1" customWidth="1"/>
    <col min="12843" max="12843" width="22" style="1" customWidth="1"/>
    <col min="12844" max="12844" width="20.28515625" style="1" customWidth="1"/>
    <col min="12845" max="12845" width="33.42578125" style="1" customWidth="1"/>
    <col min="12846" max="12846" width="25.42578125" style="1" customWidth="1"/>
    <col min="12847" max="12847" width="23" style="1" customWidth="1"/>
    <col min="12848" max="12848" width="18.28515625" style="1" customWidth="1"/>
    <col min="12849" max="12849" width="21.5703125" style="1" customWidth="1"/>
    <col min="12850" max="12850" width="15" style="1" customWidth="1"/>
    <col min="12851" max="12851" width="24.5703125" style="1" customWidth="1"/>
    <col min="12852" max="12852" width="15.5703125" style="1" customWidth="1"/>
    <col min="12853" max="12853" width="24.42578125" style="1" customWidth="1"/>
    <col min="12854" max="12854" width="17.5703125" style="1" customWidth="1"/>
    <col min="12855" max="12855" width="22.28515625" style="1" customWidth="1"/>
    <col min="12856" max="12856" width="26.7109375" style="1" customWidth="1"/>
    <col min="12857" max="12857" width="23.5703125" style="1" customWidth="1"/>
    <col min="12858" max="12858" width="22.7109375" style="1" customWidth="1"/>
    <col min="12859" max="12859" width="26.140625" style="1" customWidth="1"/>
    <col min="12860" max="12861" width="22.5703125" style="1" customWidth="1"/>
    <col min="12862" max="12862" width="26.5703125" style="1" customWidth="1"/>
    <col min="12863" max="12865" width="48.42578125" style="1" customWidth="1"/>
    <col min="12866" max="12874" width="79.85546875" style="1" customWidth="1"/>
    <col min="12875" max="12879" width="11.42578125" style="1"/>
    <col min="12880" max="12880" width="12.7109375" style="1" bestFit="1" customWidth="1"/>
    <col min="12881" max="12881" width="11.42578125" style="1"/>
    <col min="12882" max="12888" width="11.42578125" style="1" customWidth="1"/>
    <col min="12889" max="12889" width="0" style="1" hidden="1" customWidth="1"/>
    <col min="12890" max="13075" width="11.42578125" style="1"/>
    <col min="13076" max="13077" width="0" style="1" hidden="1" customWidth="1"/>
    <col min="13078" max="13078" width="2" style="1" customWidth="1"/>
    <col min="13079" max="13079" width="1.85546875" style="1" customWidth="1"/>
    <col min="13080" max="13080" width="28.140625" style="1" customWidth="1"/>
    <col min="13081" max="13082" width="52.28515625" style="1" customWidth="1"/>
    <col min="13083" max="13084" width="29" style="1" customWidth="1"/>
    <col min="13085" max="13085" width="87" style="1" customWidth="1"/>
    <col min="13086" max="13086" width="64.85546875" style="1" customWidth="1"/>
    <col min="13087" max="13087" width="47" style="1" customWidth="1"/>
    <col min="13088" max="13088" width="30.7109375" style="1" customWidth="1"/>
    <col min="13089" max="13089" width="30.140625" style="1" customWidth="1"/>
    <col min="13090" max="13090" width="29.85546875" style="1" customWidth="1"/>
    <col min="13091" max="13091" width="23.28515625" style="1" customWidth="1"/>
    <col min="13092" max="13092" width="31.42578125" style="1" customWidth="1"/>
    <col min="13093" max="13093" width="28.42578125" style="1" customWidth="1"/>
    <col min="13094" max="13094" width="33.7109375" style="1" customWidth="1"/>
    <col min="13095" max="13095" width="22.5703125" style="1" customWidth="1"/>
    <col min="13096" max="13096" width="17.5703125" style="1" customWidth="1"/>
    <col min="13097" max="13097" width="22.7109375" style="1" customWidth="1"/>
    <col min="13098" max="13098" width="21.42578125" style="1" customWidth="1"/>
    <col min="13099" max="13099" width="22" style="1" customWidth="1"/>
    <col min="13100" max="13100" width="20.28515625" style="1" customWidth="1"/>
    <col min="13101" max="13101" width="33.42578125" style="1" customWidth="1"/>
    <col min="13102" max="13102" width="25.42578125" style="1" customWidth="1"/>
    <col min="13103" max="13103" width="23" style="1" customWidth="1"/>
    <col min="13104" max="13104" width="18.28515625" style="1" customWidth="1"/>
    <col min="13105" max="13105" width="21.5703125" style="1" customWidth="1"/>
    <col min="13106" max="13106" width="15" style="1" customWidth="1"/>
    <col min="13107" max="13107" width="24.5703125" style="1" customWidth="1"/>
    <col min="13108" max="13108" width="15.5703125" style="1" customWidth="1"/>
    <col min="13109" max="13109" width="24.42578125" style="1" customWidth="1"/>
    <col min="13110" max="13110" width="17.5703125" style="1" customWidth="1"/>
    <col min="13111" max="13111" width="22.28515625" style="1" customWidth="1"/>
    <col min="13112" max="13112" width="26.7109375" style="1" customWidth="1"/>
    <col min="13113" max="13113" width="23.5703125" style="1" customWidth="1"/>
    <col min="13114" max="13114" width="22.7109375" style="1" customWidth="1"/>
    <col min="13115" max="13115" width="26.140625" style="1" customWidth="1"/>
    <col min="13116" max="13117" width="22.5703125" style="1" customWidth="1"/>
    <col min="13118" max="13118" width="26.5703125" style="1" customWidth="1"/>
    <col min="13119" max="13121" width="48.42578125" style="1" customWidth="1"/>
    <col min="13122" max="13130" width="79.85546875" style="1" customWidth="1"/>
    <col min="13131" max="13135" width="11.42578125" style="1"/>
    <col min="13136" max="13136" width="12.7109375" style="1" bestFit="1" customWidth="1"/>
    <col min="13137" max="13137" width="11.42578125" style="1"/>
    <col min="13138" max="13144" width="11.42578125" style="1" customWidth="1"/>
    <col min="13145" max="13145" width="0" style="1" hidden="1" customWidth="1"/>
    <col min="13146" max="13331" width="11.42578125" style="1"/>
    <col min="13332" max="13333" width="0" style="1" hidden="1" customWidth="1"/>
    <col min="13334" max="13334" width="2" style="1" customWidth="1"/>
    <col min="13335" max="13335" width="1.85546875" style="1" customWidth="1"/>
    <col min="13336" max="13336" width="28.140625" style="1" customWidth="1"/>
    <col min="13337" max="13338" width="52.28515625" style="1" customWidth="1"/>
    <col min="13339" max="13340" width="29" style="1" customWidth="1"/>
    <col min="13341" max="13341" width="87" style="1" customWidth="1"/>
    <col min="13342" max="13342" width="64.85546875" style="1" customWidth="1"/>
    <col min="13343" max="13343" width="47" style="1" customWidth="1"/>
    <col min="13344" max="13344" width="30.7109375" style="1" customWidth="1"/>
    <col min="13345" max="13345" width="30.140625" style="1" customWidth="1"/>
    <col min="13346" max="13346" width="29.85546875" style="1" customWidth="1"/>
    <col min="13347" max="13347" width="23.28515625" style="1" customWidth="1"/>
    <col min="13348" max="13348" width="31.42578125" style="1" customWidth="1"/>
    <col min="13349" max="13349" width="28.42578125" style="1" customWidth="1"/>
    <col min="13350" max="13350" width="33.7109375" style="1" customWidth="1"/>
    <col min="13351" max="13351" width="22.5703125" style="1" customWidth="1"/>
    <col min="13352" max="13352" width="17.5703125" style="1" customWidth="1"/>
    <col min="13353" max="13353" width="22.7109375" style="1" customWidth="1"/>
    <col min="13354" max="13354" width="21.42578125" style="1" customWidth="1"/>
    <col min="13355" max="13355" width="22" style="1" customWidth="1"/>
    <col min="13356" max="13356" width="20.28515625" style="1" customWidth="1"/>
    <col min="13357" max="13357" width="33.42578125" style="1" customWidth="1"/>
    <col min="13358" max="13358" width="25.42578125" style="1" customWidth="1"/>
    <col min="13359" max="13359" width="23" style="1" customWidth="1"/>
    <col min="13360" max="13360" width="18.28515625" style="1" customWidth="1"/>
    <col min="13361" max="13361" width="21.5703125" style="1" customWidth="1"/>
    <col min="13362" max="13362" width="15" style="1" customWidth="1"/>
    <col min="13363" max="13363" width="24.5703125" style="1" customWidth="1"/>
    <col min="13364" max="13364" width="15.5703125" style="1" customWidth="1"/>
    <col min="13365" max="13365" width="24.42578125" style="1" customWidth="1"/>
    <col min="13366" max="13366" width="17.5703125" style="1" customWidth="1"/>
    <col min="13367" max="13367" width="22.28515625" style="1" customWidth="1"/>
    <col min="13368" max="13368" width="26.7109375" style="1" customWidth="1"/>
    <col min="13369" max="13369" width="23.5703125" style="1" customWidth="1"/>
    <col min="13370" max="13370" width="22.7109375" style="1" customWidth="1"/>
    <col min="13371" max="13371" width="26.140625" style="1" customWidth="1"/>
    <col min="13372" max="13373" width="22.5703125" style="1" customWidth="1"/>
    <col min="13374" max="13374" width="26.5703125" style="1" customWidth="1"/>
    <col min="13375" max="13377" width="48.42578125" style="1" customWidth="1"/>
    <col min="13378" max="13386" width="79.85546875" style="1" customWidth="1"/>
    <col min="13387" max="13391" width="11.42578125" style="1"/>
    <col min="13392" max="13392" width="12.7109375" style="1" bestFit="1" customWidth="1"/>
    <col min="13393" max="13393" width="11.42578125" style="1"/>
    <col min="13394" max="13400" width="11.42578125" style="1" customWidth="1"/>
    <col min="13401" max="13401" width="0" style="1" hidden="1" customWidth="1"/>
    <col min="13402" max="13587" width="11.42578125" style="1"/>
    <col min="13588" max="13589" width="0" style="1" hidden="1" customWidth="1"/>
    <col min="13590" max="13590" width="2" style="1" customWidth="1"/>
    <col min="13591" max="13591" width="1.85546875" style="1" customWidth="1"/>
    <col min="13592" max="13592" width="28.140625" style="1" customWidth="1"/>
    <col min="13593" max="13594" width="52.28515625" style="1" customWidth="1"/>
    <col min="13595" max="13596" width="29" style="1" customWidth="1"/>
    <col min="13597" max="13597" width="87" style="1" customWidth="1"/>
    <col min="13598" max="13598" width="64.85546875" style="1" customWidth="1"/>
    <col min="13599" max="13599" width="47" style="1" customWidth="1"/>
    <col min="13600" max="13600" width="30.7109375" style="1" customWidth="1"/>
    <col min="13601" max="13601" width="30.140625" style="1" customWidth="1"/>
    <col min="13602" max="13602" width="29.85546875" style="1" customWidth="1"/>
    <col min="13603" max="13603" width="23.28515625" style="1" customWidth="1"/>
    <col min="13604" max="13604" width="31.42578125" style="1" customWidth="1"/>
    <col min="13605" max="13605" width="28.42578125" style="1" customWidth="1"/>
    <col min="13606" max="13606" width="33.7109375" style="1" customWidth="1"/>
    <col min="13607" max="13607" width="22.5703125" style="1" customWidth="1"/>
    <col min="13608" max="13608" width="17.5703125" style="1" customWidth="1"/>
    <col min="13609" max="13609" width="22.7109375" style="1" customWidth="1"/>
    <col min="13610" max="13610" width="21.42578125" style="1" customWidth="1"/>
    <col min="13611" max="13611" width="22" style="1" customWidth="1"/>
    <col min="13612" max="13612" width="20.28515625" style="1" customWidth="1"/>
    <col min="13613" max="13613" width="33.42578125" style="1" customWidth="1"/>
    <col min="13614" max="13614" width="25.42578125" style="1" customWidth="1"/>
    <col min="13615" max="13615" width="23" style="1" customWidth="1"/>
    <col min="13616" max="13616" width="18.28515625" style="1" customWidth="1"/>
    <col min="13617" max="13617" width="21.5703125" style="1" customWidth="1"/>
    <col min="13618" max="13618" width="15" style="1" customWidth="1"/>
    <col min="13619" max="13619" width="24.5703125" style="1" customWidth="1"/>
    <col min="13620" max="13620" width="15.5703125" style="1" customWidth="1"/>
    <col min="13621" max="13621" width="24.42578125" style="1" customWidth="1"/>
    <col min="13622" max="13622" width="17.5703125" style="1" customWidth="1"/>
    <col min="13623" max="13623" width="22.28515625" style="1" customWidth="1"/>
    <col min="13624" max="13624" width="26.7109375" style="1" customWidth="1"/>
    <col min="13625" max="13625" width="23.5703125" style="1" customWidth="1"/>
    <col min="13626" max="13626" width="22.7109375" style="1" customWidth="1"/>
    <col min="13627" max="13627" width="26.140625" style="1" customWidth="1"/>
    <col min="13628" max="13629" width="22.5703125" style="1" customWidth="1"/>
    <col min="13630" max="13630" width="26.5703125" style="1" customWidth="1"/>
    <col min="13631" max="13633" width="48.42578125" style="1" customWidth="1"/>
    <col min="13634" max="13642" width="79.85546875" style="1" customWidth="1"/>
    <col min="13643" max="13647" width="11.42578125" style="1"/>
    <col min="13648" max="13648" width="12.7109375" style="1" bestFit="1" customWidth="1"/>
    <col min="13649" max="13649" width="11.42578125" style="1"/>
    <col min="13650" max="13656" width="11.42578125" style="1" customWidth="1"/>
    <col min="13657" max="13657" width="0" style="1" hidden="1" customWidth="1"/>
    <col min="13658" max="13843" width="11.42578125" style="1"/>
    <col min="13844" max="13845" width="0" style="1" hidden="1" customWidth="1"/>
    <col min="13846" max="13846" width="2" style="1" customWidth="1"/>
    <col min="13847" max="13847" width="1.85546875" style="1" customWidth="1"/>
    <col min="13848" max="13848" width="28.140625" style="1" customWidth="1"/>
    <col min="13849" max="13850" width="52.28515625" style="1" customWidth="1"/>
    <col min="13851" max="13852" width="29" style="1" customWidth="1"/>
    <col min="13853" max="13853" width="87" style="1" customWidth="1"/>
    <col min="13854" max="13854" width="64.85546875" style="1" customWidth="1"/>
    <col min="13855" max="13855" width="47" style="1" customWidth="1"/>
    <col min="13856" max="13856" width="30.7109375" style="1" customWidth="1"/>
    <col min="13857" max="13857" width="30.140625" style="1" customWidth="1"/>
    <col min="13858" max="13858" width="29.85546875" style="1" customWidth="1"/>
    <col min="13859" max="13859" width="23.28515625" style="1" customWidth="1"/>
    <col min="13860" max="13860" width="31.42578125" style="1" customWidth="1"/>
    <col min="13861" max="13861" width="28.42578125" style="1" customWidth="1"/>
    <col min="13862" max="13862" width="33.7109375" style="1" customWidth="1"/>
    <col min="13863" max="13863" width="22.5703125" style="1" customWidth="1"/>
    <col min="13864" max="13864" width="17.5703125" style="1" customWidth="1"/>
    <col min="13865" max="13865" width="22.7109375" style="1" customWidth="1"/>
    <col min="13866" max="13866" width="21.42578125" style="1" customWidth="1"/>
    <col min="13867" max="13867" width="22" style="1" customWidth="1"/>
    <col min="13868" max="13868" width="20.28515625" style="1" customWidth="1"/>
    <col min="13869" max="13869" width="33.42578125" style="1" customWidth="1"/>
    <col min="13870" max="13870" width="25.42578125" style="1" customWidth="1"/>
    <col min="13871" max="13871" width="23" style="1" customWidth="1"/>
    <col min="13872" max="13872" width="18.28515625" style="1" customWidth="1"/>
    <col min="13873" max="13873" width="21.5703125" style="1" customWidth="1"/>
    <col min="13874" max="13874" width="15" style="1" customWidth="1"/>
    <col min="13875" max="13875" width="24.5703125" style="1" customWidth="1"/>
    <col min="13876" max="13876" width="15.5703125" style="1" customWidth="1"/>
    <col min="13877" max="13877" width="24.42578125" style="1" customWidth="1"/>
    <col min="13878" max="13878" width="17.5703125" style="1" customWidth="1"/>
    <col min="13879" max="13879" width="22.28515625" style="1" customWidth="1"/>
    <col min="13880" max="13880" width="26.7109375" style="1" customWidth="1"/>
    <col min="13881" max="13881" width="23.5703125" style="1" customWidth="1"/>
    <col min="13882" max="13882" width="22.7109375" style="1" customWidth="1"/>
    <col min="13883" max="13883" width="26.140625" style="1" customWidth="1"/>
    <col min="13884" max="13885" width="22.5703125" style="1" customWidth="1"/>
    <col min="13886" max="13886" width="26.5703125" style="1" customWidth="1"/>
    <col min="13887" max="13889" width="48.42578125" style="1" customWidth="1"/>
    <col min="13890" max="13898" width="79.85546875" style="1" customWidth="1"/>
    <col min="13899" max="13903" width="11.42578125" style="1"/>
    <col min="13904" max="13904" width="12.7109375" style="1" bestFit="1" customWidth="1"/>
    <col min="13905" max="13905" width="11.42578125" style="1"/>
    <col min="13906" max="13912" width="11.42578125" style="1" customWidth="1"/>
    <col min="13913" max="13913" width="0" style="1" hidden="1" customWidth="1"/>
    <col min="13914" max="14099" width="11.42578125" style="1"/>
    <col min="14100" max="14101" width="0" style="1" hidden="1" customWidth="1"/>
    <col min="14102" max="14102" width="2" style="1" customWidth="1"/>
    <col min="14103" max="14103" width="1.85546875" style="1" customWidth="1"/>
    <col min="14104" max="14104" width="28.140625" style="1" customWidth="1"/>
    <col min="14105" max="14106" width="52.28515625" style="1" customWidth="1"/>
    <col min="14107" max="14108" width="29" style="1" customWidth="1"/>
    <col min="14109" max="14109" width="87" style="1" customWidth="1"/>
    <col min="14110" max="14110" width="64.85546875" style="1" customWidth="1"/>
    <col min="14111" max="14111" width="47" style="1" customWidth="1"/>
    <col min="14112" max="14112" width="30.7109375" style="1" customWidth="1"/>
    <col min="14113" max="14113" width="30.140625" style="1" customWidth="1"/>
    <col min="14114" max="14114" width="29.85546875" style="1" customWidth="1"/>
    <col min="14115" max="14115" width="23.28515625" style="1" customWidth="1"/>
    <col min="14116" max="14116" width="31.42578125" style="1" customWidth="1"/>
    <col min="14117" max="14117" width="28.42578125" style="1" customWidth="1"/>
    <col min="14118" max="14118" width="33.7109375" style="1" customWidth="1"/>
    <col min="14119" max="14119" width="22.5703125" style="1" customWidth="1"/>
    <col min="14120" max="14120" width="17.5703125" style="1" customWidth="1"/>
    <col min="14121" max="14121" width="22.7109375" style="1" customWidth="1"/>
    <col min="14122" max="14122" width="21.42578125" style="1" customWidth="1"/>
    <col min="14123" max="14123" width="22" style="1" customWidth="1"/>
    <col min="14124" max="14124" width="20.28515625" style="1" customWidth="1"/>
    <col min="14125" max="14125" width="33.42578125" style="1" customWidth="1"/>
    <col min="14126" max="14126" width="25.42578125" style="1" customWidth="1"/>
    <col min="14127" max="14127" width="23" style="1" customWidth="1"/>
    <col min="14128" max="14128" width="18.28515625" style="1" customWidth="1"/>
    <col min="14129" max="14129" width="21.5703125" style="1" customWidth="1"/>
    <col min="14130" max="14130" width="15" style="1" customWidth="1"/>
    <col min="14131" max="14131" width="24.5703125" style="1" customWidth="1"/>
    <col min="14132" max="14132" width="15.5703125" style="1" customWidth="1"/>
    <col min="14133" max="14133" width="24.42578125" style="1" customWidth="1"/>
    <col min="14134" max="14134" width="17.5703125" style="1" customWidth="1"/>
    <col min="14135" max="14135" width="22.28515625" style="1" customWidth="1"/>
    <col min="14136" max="14136" width="26.7109375" style="1" customWidth="1"/>
    <col min="14137" max="14137" width="23.5703125" style="1" customWidth="1"/>
    <col min="14138" max="14138" width="22.7109375" style="1" customWidth="1"/>
    <col min="14139" max="14139" width="26.140625" style="1" customWidth="1"/>
    <col min="14140" max="14141" width="22.5703125" style="1" customWidth="1"/>
    <col min="14142" max="14142" width="26.5703125" style="1" customWidth="1"/>
    <col min="14143" max="14145" width="48.42578125" style="1" customWidth="1"/>
    <col min="14146" max="14154" width="79.85546875" style="1" customWidth="1"/>
    <col min="14155" max="14159" width="11.42578125" style="1"/>
    <col min="14160" max="14160" width="12.7109375" style="1" bestFit="1" customWidth="1"/>
    <col min="14161" max="14161" width="11.42578125" style="1"/>
    <col min="14162" max="14168" width="11.42578125" style="1" customWidth="1"/>
    <col min="14169" max="14169" width="0" style="1" hidden="1" customWidth="1"/>
    <col min="14170" max="14355" width="11.42578125" style="1"/>
    <col min="14356" max="14357" width="0" style="1" hidden="1" customWidth="1"/>
    <col min="14358" max="14358" width="2" style="1" customWidth="1"/>
    <col min="14359" max="14359" width="1.85546875" style="1" customWidth="1"/>
    <col min="14360" max="14360" width="28.140625" style="1" customWidth="1"/>
    <col min="14361" max="14362" width="52.28515625" style="1" customWidth="1"/>
    <col min="14363" max="14364" width="29" style="1" customWidth="1"/>
    <col min="14365" max="14365" width="87" style="1" customWidth="1"/>
    <col min="14366" max="14366" width="64.85546875" style="1" customWidth="1"/>
    <col min="14367" max="14367" width="47" style="1" customWidth="1"/>
    <col min="14368" max="14368" width="30.7109375" style="1" customWidth="1"/>
    <col min="14369" max="14369" width="30.140625" style="1" customWidth="1"/>
    <col min="14370" max="14370" width="29.85546875" style="1" customWidth="1"/>
    <col min="14371" max="14371" width="23.28515625" style="1" customWidth="1"/>
    <col min="14372" max="14372" width="31.42578125" style="1" customWidth="1"/>
    <col min="14373" max="14373" width="28.42578125" style="1" customWidth="1"/>
    <col min="14374" max="14374" width="33.7109375" style="1" customWidth="1"/>
    <col min="14375" max="14375" width="22.5703125" style="1" customWidth="1"/>
    <col min="14376" max="14376" width="17.5703125" style="1" customWidth="1"/>
    <col min="14377" max="14377" width="22.7109375" style="1" customWidth="1"/>
    <col min="14378" max="14378" width="21.42578125" style="1" customWidth="1"/>
    <col min="14379" max="14379" width="22" style="1" customWidth="1"/>
    <col min="14380" max="14380" width="20.28515625" style="1" customWidth="1"/>
    <col min="14381" max="14381" width="33.42578125" style="1" customWidth="1"/>
    <col min="14382" max="14382" width="25.42578125" style="1" customWidth="1"/>
    <col min="14383" max="14383" width="23" style="1" customWidth="1"/>
    <col min="14384" max="14384" width="18.28515625" style="1" customWidth="1"/>
    <col min="14385" max="14385" width="21.5703125" style="1" customWidth="1"/>
    <col min="14386" max="14386" width="15" style="1" customWidth="1"/>
    <col min="14387" max="14387" width="24.5703125" style="1" customWidth="1"/>
    <col min="14388" max="14388" width="15.5703125" style="1" customWidth="1"/>
    <col min="14389" max="14389" width="24.42578125" style="1" customWidth="1"/>
    <col min="14390" max="14390" width="17.5703125" style="1" customWidth="1"/>
    <col min="14391" max="14391" width="22.28515625" style="1" customWidth="1"/>
    <col min="14392" max="14392" width="26.7109375" style="1" customWidth="1"/>
    <col min="14393" max="14393" width="23.5703125" style="1" customWidth="1"/>
    <col min="14394" max="14394" width="22.7109375" style="1" customWidth="1"/>
    <col min="14395" max="14395" width="26.140625" style="1" customWidth="1"/>
    <col min="14396" max="14397" width="22.5703125" style="1" customWidth="1"/>
    <col min="14398" max="14398" width="26.5703125" style="1" customWidth="1"/>
    <col min="14399" max="14401" width="48.42578125" style="1" customWidth="1"/>
    <col min="14402" max="14410" width="79.85546875" style="1" customWidth="1"/>
    <col min="14411" max="14415" width="11.42578125" style="1"/>
    <col min="14416" max="14416" width="12.7109375" style="1" bestFit="1" customWidth="1"/>
    <col min="14417" max="14417" width="11.42578125" style="1"/>
    <col min="14418" max="14424" width="11.42578125" style="1" customWidth="1"/>
    <col min="14425" max="14425" width="0" style="1" hidden="1" customWidth="1"/>
    <col min="14426" max="14611" width="11.42578125" style="1"/>
    <col min="14612" max="14613" width="0" style="1" hidden="1" customWidth="1"/>
    <col min="14614" max="14614" width="2" style="1" customWidth="1"/>
    <col min="14615" max="14615" width="1.85546875" style="1" customWidth="1"/>
    <col min="14616" max="14616" width="28.140625" style="1" customWidth="1"/>
    <col min="14617" max="14618" width="52.28515625" style="1" customWidth="1"/>
    <col min="14619" max="14620" width="29" style="1" customWidth="1"/>
    <col min="14621" max="14621" width="87" style="1" customWidth="1"/>
    <col min="14622" max="14622" width="64.85546875" style="1" customWidth="1"/>
    <col min="14623" max="14623" width="47" style="1" customWidth="1"/>
    <col min="14624" max="14624" width="30.7109375" style="1" customWidth="1"/>
    <col min="14625" max="14625" width="30.140625" style="1" customWidth="1"/>
    <col min="14626" max="14626" width="29.85546875" style="1" customWidth="1"/>
    <col min="14627" max="14627" width="23.28515625" style="1" customWidth="1"/>
    <col min="14628" max="14628" width="31.42578125" style="1" customWidth="1"/>
    <col min="14629" max="14629" width="28.42578125" style="1" customWidth="1"/>
    <col min="14630" max="14630" width="33.7109375" style="1" customWidth="1"/>
    <col min="14631" max="14631" width="22.5703125" style="1" customWidth="1"/>
    <col min="14632" max="14632" width="17.5703125" style="1" customWidth="1"/>
    <col min="14633" max="14633" width="22.7109375" style="1" customWidth="1"/>
    <col min="14634" max="14634" width="21.42578125" style="1" customWidth="1"/>
    <col min="14635" max="14635" width="22" style="1" customWidth="1"/>
    <col min="14636" max="14636" width="20.28515625" style="1" customWidth="1"/>
    <col min="14637" max="14637" width="33.42578125" style="1" customWidth="1"/>
    <col min="14638" max="14638" width="25.42578125" style="1" customWidth="1"/>
    <col min="14639" max="14639" width="23" style="1" customWidth="1"/>
    <col min="14640" max="14640" width="18.28515625" style="1" customWidth="1"/>
    <col min="14641" max="14641" width="21.5703125" style="1" customWidth="1"/>
    <col min="14642" max="14642" width="15" style="1" customWidth="1"/>
    <col min="14643" max="14643" width="24.5703125" style="1" customWidth="1"/>
    <col min="14644" max="14644" width="15.5703125" style="1" customWidth="1"/>
    <col min="14645" max="14645" width="24.42578125" style="1" customWidth="1"/>
    <col min="14646" max="14646" width="17.5703125" style="1" customWidth="1"/>
    <col min="14647" max="14647" width="22.28515625" style="1" customWidth="1"/>
    <col min="14648" max="14648" width="26.7109375" style="1" customWidth="1"/>
    <col min="14649" max="14649" width="23.5703125" style="1" customWidth="1"/>
    <col min="14650" max="14650" width="22.7109375" style="1" customWidth="1"/>
    <col min="14651" max="14651" width="26.140625" style="1" customWidth="1"/>
    <col min="14652" max="14653" width="22.5703125" style="1" customWidth="1"/>
    <col min="14654" max="14654" width="26.5703125" style="1" customWidth="1"/>
    <col min="14655" max="14657" width="48.42578125" style="1" customWidth="1"/>
    <col min="14658" max="14666" width="79.85546875" style="1" customWidth="1"/>
    <col min="14667" max="14671" width="11.42578125" style="1"/>
    <col min="14672" max="14672" width="12.7109375" style="1" bestFit="1" customWidth="1"/>
    <col min="14673" max="14673" width="11.42578125" style="1"/>
    <col min="14674" max="14680" width="11.42578125" style="1" customWidth="1"/>
    <col min="14681" max="14681" width="0" style="1" hidden="1" customWidth="1"/>
    <col min="14682" max="14867" width="11.42578125" style="1"/>
    <col min="14868" max="14869" width="0" style="1" hidden="1" customWidth="1"/>
    <col min="14870" max="14870" width="2" style="1" customWidth="1"/>
    <col min="14871" max="14871" width="1.85546875" style="1" customWidth="1"/>
    <col min="14872" max="14872" width="28.140625" style="1" customWidth="1"/>
    <col min="14873" max="14874" width="52.28515625" style="1" customWidth="1"/>
    <col min="14875" max="14876" width="29" style="1" customWidth="1"/>
    <col min="14877" max="14877" width="87" style="1" customWidth="1"/>
    <col min="14878" max="14878" width="64.85546875" style="1" customWidth="1"/>
    <col min="14879" max="14879" width="47" style="1" customWidth="1"/>
    <col min="14880" max="14880" width="30.7109375" style="1" customWidth="1"/>
    <col min="14881" max="14881" width="30.140625" style="1" customWidth="1"/>
    <col min="14882" max="14882" width="29.85546875" style="1" customWidth="1"/>
    <col min="14883" max="14883" width="23.28515625" style="1" customWidth="1"/>
    <col min="14884" max="14884" width="31.42578125" style="1" customWidth="1"/>
    <col min="14885" max="14885" width="28.42578125" style="1" customWidth="1"/>
    <col min="14886" max="14886" width="33.7109375" style="1" customWidth="1"/>
    <col min="14887" max="14887" width="22.5703125" style="1" customWidth="1"/>
    <col min="14888" max="14888" width="17.5703125" style="1" customWidth="1"/>
    <col min="14889" max="14889" width="22.7109375" style="1" customWidth="1"/>
    <col min="14890" max="14890" width="21.42578125" style="1" customWidth="1"/>
    <col min="14891" max="14891" width="22" style="1" customWidth="1"/>
    <col min="14892" max="14892" width="20.28515625" style="1" customWidth="1"/>
    <col min="14893" max="14893" width="33.42578125" style="1" customWidth="1"/>
    <col min="14894" max="14894" width="25.42578125" style="1" customWidth="1"/>
    <col min="14895" max="14895" width="23" style="1" customWidth="1"/>
    <col min="14896" max="14896" width="18.28515625" style="1" customWidth="1"/>
    <col min="14897" max="14897" width="21.5703125" style="1" customWidth="1"/>
    <col min="14898" max="14898" width="15" style="1" customWidth="1"/>
    <col min="14899" max="14899" width="24.5703125" style="1" customWidth="1"/>
    <col min="14900" max="14900" width="15.5703125" style="1" customWidth="1"/>
    <col min="14901" max="14901" width="24.42578125" style="1" customWidth="1"/>
    <col min="14902" max="14902" width="17.5703125" style="1" customWidth="1"/>
    <col min="14903" max="14903" width="22.28515625" style="1" customWidth="1"/>
    <col min="14904" max="14904" width="26.7109375" style="1" customWidth="1"/>
    <col min="14905" max="14905" width="23.5703125" style="1" customWidth="1"/>
    <col min="14906" max="14906" width="22.7109375" style="1" customWidth="1"/>
    <col min="14907" max="14907" width="26.140625" style="1" customWidth="1"/>
    <col min="14908" max="14909" width="22.5703125" style="1" customWidth="1"/>
    <col min="14910" max="14910" width="26.5703125" style="1" customWidth="1"/>
    <col min="14911" max="14913" width="48.42578125" style="1" customWidth="1"/>
    <col min="14914" max="14922" width="79.85546875" style="1" customWidth="1"/>
    <col min="14923" max="14927" width="11.42578125" style="1"/>
    <col min="14928" max="14928" width="12.7109375" style="1" bestFit="1" customWidth="1"/>
    <col min="14929" max="14929" width="11.42578125" style="1"/>
    <col min="14930" max="14936" width="11.42578125" style="1" customWidth="1"/>
    <col min="14937" max="14937" width="0" style="1" hidden="1" customWidth="1"/>
    <col min="14938" max="15123" width="11.42578125" style="1"/>
    <col min="15124" max="15125" width="0" style="1" hidden="1" customWidth="1"/>
    <col min="15126" max="15126" width="2" style="1" customWidth="1"/>
    <col min="15127" max="15127" width="1.85546875" style="1" customWidth="1"/>
    <col min="15128" max="15128" width="28.140625" style="1" customWidth="1"/>
    <col min="15129" max="15130" width="52.28515625" style="1" customWidth="1"/>
    <col min="15131" max="15132" width="29" style="1" customWidth="1"/>
    <col min="15133" max="15133" width="87" style="1" customWidth="1"/>
    <col min="15134" max="15134" width="64.85546875" style="1" customWidth="1"/>
    <col min="15135" max="15135" width="47" style="1" customWidth="1"/>
    <col min="15136" max="15136" width="30.7109375" style="1" customWidth="1"/>
    <col min="15137" max="15137" width="30.140625" style="1" customWidth="1"/>
    <col min="15138" max="15138" width="29.85546875" style="1" customWidth="1"/>
    <col min="15139" max="15139" width="23.28515625" style="1" customWidth="1"/>
    <col min="15140" max="15140" width="31.42578125" style="1" customWidth="1"/>
    <col min="15141" max="15141" width="28.42578125" style="1" customWidth="1"/>
    <col min="15142" max="15142" width="33.7109375" style="1" customWidth="1"/>
    <col min="15143" max="15143" width="22.5703125" style="1" customWidth="1"/>
    <col min="15144" max="15144" width="17.5703125" style="1" customWidth="1"/>
    <col min="15145" max="15145" width="22.7109375" style="1" customWidth="1"/>
    <col min="15146" max="15146" width="21.42578125" style="1" customWidth="1"/>
    <col min="15147" max="15147" width="22" style="1" customWidth="1"/>
    <col min="15148" max="15148" width="20.28515625" style="1" customWidth="1"/>
    <col min="15149" max="15149" width="33.42578125" style="1" customWidth="1"/>
    <col min="15150" max="15150" width="25.42578125" style="1" customWidth="1"/>
    <col min="15151" max="15151" width="23" style="1" customWidth="1"/>
    <col min="15152" max="15152" width="18.28515625" style="1" customWidth="1"/>
    <col min="15153" max="15153" width="21.5703125" style="1" customWidth="1"/>
    <col min="15154" max="15154" width="15" style="1" customWidth="1"/>
    <col min="15155" max="15155" width="24.5703125" style="1" customWidth="1"/>
    <col min="15156" max="15156" width="15.5703125" style="1" customWidth="1"/>
    <col min="15157" max="15157" width="24.42578125" style="1" customWidth="1"/>
    <col min="15158" max="15158" width="17.5703125" style="1" customWidth="1"/>
    <col min="15159" max="15159" width="22.28515625" style="1" customWidth="1"/>
    <col min="15160" max="15160" width="26.7109375" style="1" customWidth="1"/>
    <col min="15161" max="15161" width="23.5703125" style="1" customWidth="1"/>
    <col min="15162" max="15162" width="22.7109375" style="1" customWidth="1"/>
    <col min="15163" max="15163" width="26.140625" style="1" customWidth="1"/>
    <col min="15164" max="15165" width="22.5703125" style="1" customWidth="1"/>
    <col min="15166" max="15166" width="26.5703125" style="1" customWidth="1"/>
    <col min="15167" max="15169" width="48.42578125" style="1" customWidth="1"/>
    <col min="15170" max="15178" width="79.85546875" style="1" customWidth="1"/>
    <col min="15179" max="15183" width="11.42578125" style="1"/>
    <col min="15184" max="15184" width="12.7109375" style="1" bestFit="1" customWidth="1"/>
    <col min="15185" max="15185" width="11.42578125" style="1"/>
    <col min="15186" max="15192" width="11.42578125" style="1" customWidth="1"/>
    <col min="15193" max="15193" width="0" style="1" hidden="1" customWidth="1"/>
    <col min="15194" max="15379" width="11.42578125" style="1"/>
    <col min="15380" max="15381" width="0" style="1" hidden="1" customWidth="1"/>
    <col min="15382" max="15382" width="2" style="1" customWidth="1"/>
    <col min="15383" max="15383" width="1.85546875" style="1" customWidth="1"/>
    <col min="15384" max="15384" width="28.140625" style="1" customWidth="1"/>
    <col min="15385" max="15386" width="52.28515625" style="1" customWidth="1"/>
    <col min="15387" max="15388" width="29" style="1" customWidth="1"/>
    <col min="15389" max="15389" width="87" style="1" customWidth="1"/>
    <col min="15390" max="15390" width="64.85546875" style="1" customWidth="1"/>
    <col min="15391" max="15391" width="47" style="1" customWidth="1"/>
    <col min="15392" max="15392" width="30.7109375" style="1" customWidth="1"/>
    <col min="15393" max="15393" width="30.140625" style="1" customWidth="1"/>
    <col min="15394" max="15394" width="29.85546875" style="1" customWidth="1"/>
    <col min="15395" max="15395" width="23.28515625" style="1" customWidth="1"/>
    <col min="15396" max="15396" width="31.42578125" style="1" customWidth="1"/>
    <col min="15397" max="15397" width="28.42578125" style="1" customWidth="1"/>
    <col min="15398" max="15398" width="33.7109375" style="1" customWidth="1"/>
    <col min="15399" max="15399" width="22.5703125" style="1" customWidth="1"/>
    <col min="15400" max="15400" width="17.5703125" style="1" customWidth="1"/>
    <col min="15401" max="15401" width="22.7109375" style="1" customWidth="1"/>
    <col min="15402" max="15402" width="21.42578125" style="1" customWidth="1"/>
    <col min="15403" max="15403" width="22" style="1" customWidth="1"/>
    <col min="15404" max="15404" width="20.28515625" style="1" customWidth="1"/>
    <col min="15405" max="15405" width="33.42578125" style="1" customWidth="1"/>
    <col min="15406" max="15406" width="25.42578125" style="1" customWidth="1"/>
    <col min="15407" max="15407" width="23" style="1" customWidth="1"/>
    <col min="15408" max="15408" width="18.28515625" style="1" customWidth="1"/>
    <col min="15409" max="15409" width="21.5703125" style="1" customWidth="1"/>
    <col min="15410" max="15410" width="15" style="1" customWidth="1"/>
    <col min="15411" max="15411" width="24.5703125" style="1" customWidth="1"/>
    <col min="15412" max="15412" width="15.5703125" style="1" customWidth="1"/>
    <col min="15413" max="15413" width="24.42578125" style="1" customWidth="1"/>
    <col min="15414" max="15414" width="17.5703125" style="1" customWidth="1"/>
    <col min="15415" max="15415" width="22.28515625" style="1" customWidth="1"/>
    <col min="15416" max="15416" width="26.7109375" style="1" customWidth="1"/>
    <col min="15417" max="15417" width="23.5703125" style="1" customWidth="1"/>
    <col min="15418" max="15418" width="22.7109375" style="1" customWidth="1"/>
    <col min="15419" max="15419" width="26.140625" style="1" customWidth="1"/>
    <col min="15420" max="15421" width="22.5703125" style="1" customWidth="1"/>
    <col min="15422" max="15422" width="26.5703125" style="1" customWidth="1"/>
    <col min="15423" max="15425" width="48.42578125" style="1" customWidth="1"/>
    <col min="15426" max="15434" width="79.85546875" style="1" customWidth="1"/>
    <col min="15435" max="15439" width="11.42578125" style="1"/>
    <col min="15440" max="15440" width="12.7109375" style="1" bestFit="1" customWidth="1"/>
    <col min="15441" max="15441" width="11.42578125" style="1"/>
    <col min="15442" max="15448" width="11.42578125" style="1" customWidth="1"/>
    <col min="15449" max="15449" width="0" style="1" hidden="1" customWidth="1"/>
    <col min="15450" max="15635" width="11.42578125" style="1"/>
    <col min="15636" max="15637" width="0" style="1" hidden="1" customWidth="1"/>
    <col min="15638" max="15638" width="2" style="1" customWidth="1"/>
    <col min="15639" max="15639" width="1.85546875" style="1" customWidth="1"/>
    <col min="15640" max="15640" width="28.140625" style="1" customWidth="1"/>
    <col min="15641" max="15642" width="52.28515625" style="1" customWidth="1"/>
    <col min="15643" max="15644" width="29" style="1" customWidth="1"/>
    <col min="15645" max="15645" width="87" style="1" customWidth="1"/>
    <col min="15646" max="15646" width="64.85546875" style="1" customWidth="1"/>
    <col min="15647" max="15647" width="47" style="1" customWidth="1"/>
    <col min="15648" max="15648" width="30.7109375" style="1" customWidth="1"/>
    <col min="15649" max="15649" width="30.140625" style="1" customWidth="1"/>
    <col min="15650" max="15650" width="29.85546875" style="1" customWidth="1"/>
    <col min="15651" max="15651" width="23.28515625" style="1" customWidth="1"/>
    <col min="15652" max="15652" width="31.42578125" style="1" customWidth="1"/>
    <col min="15653" max="15653" width="28.42578125" style="1" customWidth="1"/>
    <col min="15654" max="15654" width="33.7109375" style="1" customWidth="1"/>
    <col min="15655" max="15655" width="22.5703125" style="1" customWidth="1"/>
    <col min="15656" max="15656" width="17.5703125" style="1" customWidth="1"/>
    <col min="15657" max="15657" width="22.7109375" style="1" customWidth="1"/>
    <col min="15658" max="15658" width="21.42578125" style="1" customWidth="1"/>
    <col min="15659" max="15659" width="22" style="1" customWidth="1"/>
    <col min="15660" max="15660" width="20.28515625" style="1" customWidth="1"/>
    <col min="15661" max="15661" width="33.42578125" style="1" customWidth="1"/>
    <col min="15662" max="15662" width="25.42578125" style="1" customWidth="1"/>
    <col min="15663" max="15663" width="23" style="1" customWidth="1"/>
    <col min="15664" max="15664" width="18.28515625" style="1" customWidth="1"/>
    <col min="15665" max="15665" width="21.5703125" style="1" customWidth="1"/>
    <col min="15666" max="15666" width="15" style="1" customWidth="1"/>
    <col min="15667" max="15667" width="24.5703125" style="1" customWidth="1"/>
    <col min="15668" max="15668" width="15.5703125" style="1" customWidth="1"/>
    <col min="15669" max="15669" width="24.42578125" style="1" customWidth="1"/>
    <col min="15670" max="15670" width="17.5703125" style="1" customWidth="1"/>
    <col min="15671" max="15671" width="22.28515625" style="1" customWidth="1"/>
    <col min="15672" max="15672" width="26.7109375" style="1" customWidth="1"/>
    <col min="15673" max="15673" width="23.5703125" style="1" customWidth="1"/>
    <col min="15674" max="15674" width="22.7109375" style="1" customWidth="1"/>
    <col min="15675" max="15675" width="26.140625" style="1" customWidth="1"/>
    <col min="15676" max="15677" width="22.5703125" style="1" customWidth="1"/>
    <col min="15678" max="15678" width="26.5703125" style="1" customWidth="1"/>
    <col min="15679" max="15681" width="48.42578125" style="1" customWidth="1"/>
    <col min="15682" max="15690" width="79.85546875" style="1" customWidth="1"/>
    <col min="15691" max="15695" width="11.42578125" style="1"/>
    <col min="15696" max="15696" width="12.7109375" style="1" bestFit="1" customWidth="1"/>
    <col min="15697" max="15697" width="11.42578125" style="1"/>
    <col min="15698" max="15704" width="11.42578125" style="1" customWidth="1"/>
    <col min="15705" max="15705" width="0" style="1" hidden="1" customWidth="1"/>
    <col min="15706" max="15891" width="11.42578125" style="1"/>
    <col min="15892" max="15893" width="0" style="1" hidden="1" customWidth="1"/>
    <col min="15894" max="15894" width="2" style="1" customWidth="1"/>
    <col min="15895" max="15895" width="1.85546875" style="1" customWidth="1"/>
    <col min="15896" max="15896" width="28.140625" style="1" customWidth="1"/>
    <col min="15897" max="15898" width="52.28515625" style="1" customWidth="1"/>
    <col min="15899" max="15900" width="29" style="1" customWidth="1"/>
    <col min="15901" max="15901" width="87" style="1" customWidth="1"/>
    <col min="15902" max="15902" width="64.85546875" style="1" customWidth="1"/>
    <col min="15903" max="15903" width="47" style="1" customWidth="1"/>
    <col min="15904" max="15904" width="30.7109375" style="1" customWidth="1"/>
    <col min="15905" max="15905" width="30.140625" style="1" customWidth="1"/>
    <col min="15906" max="15906" width="29.85546875" style="1" customWidth="1"/>
    <col min="15907" max="15907" width="23.28515625" style="1" customWidth="1"/>
    <col min="15908" max="15908" width="31.42578125" style="1" customWidth="1"/>
    <col min="15909" max="15909" width="28.42578125" style="1" customWidth="1"/>
    <col min="15910" max="15910" width="33.7109375" style="1" customWidth="1"/>
    <col min="15911" max="15911" width="22.5703125" style="1" customWidth="1"/>
    <col min="15912" max="15912" width="17.5703125" style="1" customWidth="1"/>
    <col min="15913" max="15913" width="22.7109375" style="1" customWidth="1"/>
    <col min="15914" max="15914" width="21.42578125" style="1" customWidth="1"/>
    <col min="15915" max="15915" width="22" style="1" customWidth="1"/>
    <col min="15916" max="15916" width="20.28515625" style="1" customWidth="1"/>
    <col min="15917" max="15917" width="33.42578125" style="1" customWidth="1"/>
    <col min="15918" max="15918" width="25.42578125" style="1" customWidth="1"/>
    <col min="15919" max="15919" width="23" style="1" customWidth="1"/>
    <col min="15920" max="15920" width="18.28515625" style="1" customWidth="1"/>
    <col min="15921" max="15921" width="21.5703125" style="1" customWidth="1"/>
    <col min="15922" max="15922" width="15" style="1" customWidth="1"/>
    <col min="15923" max="15923" width="24.5703125" style="1" customWidth="1"/>
    <col min="15924" max="15924" width="15.5703125" style="1" customWidth="1"/>
    <col min="15925" max="15925" width="24.42578125" style="1" customWidth="1"/>
    <col min="15926" max="15926" width="17.5703125" style="1" customWidth="1"/>
    <col min="15927" max="15927" width="22.28515625" style="1" customWidth="1"/>
    <col min="15928" max="15928" width="26.7109375" style="1" customWidth="1"/>
    <col min="15929" max="15929" width="23.5703125" style="1" customWidth="1"/>
    <col min="15930" max="15930" width="22.7109375" style="1" customWidth="1"/>
    <col min="15931" max="15931" width="26.140625" style="1" customWidth="1"/>
    <col min="15932" max="15933" width="22.5703125" style="1" customWidth="1"/>
    <col min="15934" max="15934" width="26.5703125" style="1" customWidth="1"/>
    <col min="15935" max="15937" width="48.42578125" style="1" customWidth="1"/>
    <col min="15938" max="15946" width="79.85546875" style="1" customWidth="1"/>
    <col min="15947" max="15951" width="11.42578125" style="1"/>
    <col min="15952" max="15952" width="12.7109375" style="1" bestFit="1" customWidth="1"/>
    <col min="15953" max="15953" width="11.42578125" style="1"/>
    <col min="15954" max="15960" width="11.42578125" style="1" customWidth="1"/>
    <col min="15961" max="15961" width="0" style="1" hidden="1" customWidth="1"/>
    <col min="15962" max="16147" width="11.42578125" style="1"/>
    <col min="16148" max="16149" width="0" style="1" hidden="1" customWidth="1"/>
    <col min="16150" max="16150" width="2" style="1" customWidth="1"/>
    <col min="16151" max="16151" width="1.85546875" style="1" customWidth="1"/>
    <col min="16152" max="16152" width="28.140625" style="1" customWidth="1"/>
    <col min="16153" max="16154" width="52.28515625" style="1" customWidth="1"/>
    <col min="16155" max="16156" width="29" style="1" customWidth="1"/>
    <col min="16157" max="16157" width="87" style="1" customWidth="1"/>
    <col min="16158" max="16158" width="64.85546875" style="1" customWidth="1"/>
    <col min="16159" max="16159" width="47" style="1" customWidth="1"/>
    <col min="16160" max="16160" width="30.7109375" style="1" customWidth="1"/>
    <col min="16161" max="16161" width="30.140625" style="1" customWidth="1"/>
    <col min="16162" max="16162" width="29.85546875" style="1" customWidth="1"/>
    <col min="16163" max="16163" width="23.28515625" style="1" customWidth="1"/>
    <col min="16164" max="16164" width="31.42578125" style="1" customWidth="1"/>
    <col min="16165" max="16165" width="28.42578125" style="1" customWidth="1"/>
    <col min="16166" max="16166" width="33.7109375" style="1" customWidth="1"/>
    <col min="16167" max="16167" width="22.5703125" style="1" customWidth="1"/>
    <col min="16168" max="16168" width="17.5703125" style="1" customWidth="1"/>
    <col min="16169" max="16169" width="22.7109375" style="1" customWidth="1"/>
    <col min="16170" max="16170" width="21.42578125" style="1" customWidth="1"/>
    <col min="16171" max="16171" width="22" style="1" customWidth="1"/>
    <col min="16172" max="16172" width="20.28515625" style="1" customWidth="1"/>
    <col min="16173" max="16173" width="33.42578125" style="1" customWidth="1"/>
    <col min="16174" max="16174" width="25.42578125" style="1" customWidth="1"/>
    <col min="16175" max="16175" width="23" style="1" customWidth="1"/>
    <col min="16176" max="16176" width="18.28515625" style="1" customWidth="1"/>
    <col min="16177" max="16177" width="21.5703125" style="1" customWidth="1"/>
    <col min="16178" max="16178" width="15" style="1" customWidth="1"/>
    <col min="16179" max="16179" width="24.5703125" style="1" customWidth="1"/>
    <col min="16180" max="16180" width="15.5703125" style="1" customWidth="1"/>
    <col min="16181" max="16181" width="24.42578125" style="1" customWidth="1"/>
    <col min="16182" max="16182" width="17.5703125" style="1" customWidth="1"/>
    <col min="16183" max="16183" width="22.28515625" style="1" customWidth="1"/>
    <col min="16184" max="16184" width="26.7109375" style="1" customWidth="1"/>
    <col min="16185" max="16185" width="23.5703125" style="1" customWidth="1"/>
    <col min="16186" max="16186" width="22.7109375" style="1" customWidth="1"/>
    <col min="16187" max="16187" width="26.140625" style="1" customWidth="1"/>
    <col min="16188" max="16189" width="22.5703125" style="1" customWidth="1"/>
    <col min="16190" max="16190" width="26.5703125" style="1" customWidth="1"/>
    <col min="16191" max="16193" width="48.42578125" style="1" customWidth="1"/>
    <col min="16194" max="16202" width="79.85546875" style="1" customWidth="1"/>
    <col min="16203" max="16207" width="11.42578125" style="1"/>
    <col min="16208" max="16208" width="12.7109375" style="1" bestFit="1" customWidth="1"/>
    <col min="16209" max="16209" width="11.42578125" style="1"/>
    <col min="16210" max="16216" width="11.42578125" style="1" customWidth="1"/>
    <col min="16217" max="16217" width="0" style="1" hidden="1" customWidth="1"/>
    <col min="16218" max="16384" width="11.42578125" style="1"/>
  </cols>
  <sheetData>
    <row r="1" spans="1:87" ht="61.5" hidden="1" x14ac:dyDescent="0.2"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87" ht="61.5" hidden="1" x14ac:dyDescent="0.2">
      <c r="B2" s="6">
        <f ca="1">TODAY()</f>
        <v>45693</v>
      </c>
      <c r="BM2" s="7"/>
      <c r="BN2" s="7"/>
      <c r="BO2" s="7"/>
      <c r="BP2" s="7"/>
      <c r="BQ2" s="7"/>
      <c r="BR2" s="7"/>
      <c r="BS2" s="7"/>
      <c r="BT2" s="7"/>
      <c r="BU2" s="7"/>
      <c r="BV2" s="7"/>
    </row>
    <row r="3" spans="1:87" ht="61.5" hidden="1" x14ac:dyDescent="0.2">
      <c r="BM3" s="7"/>
      <c r="BN3" s="7"/>
      <c r="BO3" s="7"/>
      <c r="BP3" s="7"/>
      <c r="BQ3" s="7"/>
      <c r="BR3" s="7"/>
      <c r="BS3" s="7"/>
      <c r="BT3" s="7"/>
      <c r="BU3" s="7"/>
      <c r="BV3" s="7"/>
    </row>
    <row r="4" spans="1:87" ht="62.25" hidden="1" thickBot="1" x14ac:dyDescent="0.25">
      <c r="BM4" s="8"/>
      <c r="BN4" s="8"/>
      <c r="BO4" s="8"/>
      <c r="BP4" s="8"/>
      <c r="BQ4" s="8"/>
      <c r="BR4" s="8"/>
      <c r="BS4" s="8"/>
      <c r="BT4" s="8"/>
      <c r="BU4" s="8"/>
      <c r="BV4" s="8"/>
    </row>
    <row r="5" spans="1:87" ht="13.5" hidden="1" thickBot="1" x14ac:dyDescent="0.25"/>
    <row r="6" spans="1:87" ht="6" customHeight="1" x14ac:dyDescent="0.65">
      <c r="A6" s="9" t="s">
        <v>27</v>
      </c>
      <c r="B6" s="10"/>
      <c r="C6" s="10"/>
      <c r="D6" s="10"/>
      <c r="E6" s="11"/>
      <c r="F6" s="12"/>
      <c r="G6" s="12"/>
      <c r="H6" s="12"/>
      <c r="I6" s="12"/>
      <c r="J6" s="12"/>
      <c r="K6" s="12"/>
      <c r="L6" s="13"/>
      <c r="M6" s="13"/>
      <c r="N6" s="12"/>
      <c r="O6" s="11"/>
      <c r="P6" s="11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87" ht="58.5" customHeight="1" x14ac:dyDescent="0.65">
      <c r="A7" s="14"/>
      <c r="B7" s="10"/>
      <c r="C7" s="10"/>
      <c r="D7" s="10"/>
      <c r="E7" s="210" t="s">
        <v>81</v>
      </c>
      <c r="F7" s="210"/>
      <c r="G7" s="126"/>
      <c r="H7" s="126"/>
      <c r="I7" s="126"/>
      <c r="J7" s="216" t="s">
        <v>608</v>
      </c>
      <c r="K7" s="216"/>
      <c r="L7" s="216"/>
      <c r="M7" s="216"/>
      <c r="N7" s="216"/>
      <c r="O7" s="11"/>
      <c r="P7" s="10" t="s">
        <v>76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</row>
    <row r="8" spans="1:87" ht="25.5" customHeight="1" x14ac:dyDescent="0.35">
      <c r="A8" s="15" t="s">
        <v>28</v>
      </c>
      <c r="E8" s="86" t="s">
        <v>0</v>
      </c>
      <c r="F8" s="211"/>
      <c r="G8" s="211"/>
      <c r="H8" s="211"/>
      <c r="I8" s="211"/>
      <c r="J8" s="211"/>
      <c r="K8" s="211"/>
      <c r="L8" s="16"/>
      <c r="M8" s="16"/>
      <c r="N8" s="17" t="s">
        <v>1</v>
      </c>
      <c r="O8" s="18">
        <v>2025</v>
      </c>
      <c r="P8" s="198"/>
      <c r="Q8" s="198"/>
      <c r="R8" s="198"/>
      <c r="S8" s="199"/>
      <c r="T8" s="199"/>
      <c r="U8" s="199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BM8" s="19"/>
    </row>
    <row r="9" spans="1:87" ht="20.25" customHeight="1" x14ac:dyDescent="0.35">
      <c r="A9" s="20" t="s">
        <v>29</v>
      </c>
      <c r="B9" s="6"/>
      <c r="E9" s="86"/>
      <c r="F9" s="191"/>
      <c r="G9" s="191"/>
      <c r="H9" s="191"/>
      <c r="I9" s="191"/>
      <c r="J9" s="191"/>
      <c r="K9" s="191"/>
      <c r="L9" s="16"/>
      <c r="M9" s="16"/>
      <c r="N9" s="17"/>
      <c r="O9" s="18"/>
      <c r="P9" s="198"/>
      <c r="Q9" s="198"/>
      <c r="R9" s="198"/>
      <c r="S9" s="199"/>
      <c r="T9" s="199"/>
      <c r="U9" s="199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21"/>
      <c r="BM9" s="22"/>
      <c r="BN9" s="22"/>
      <c r="BO9" s="22"/>
      <c r="BP9" s="22"/>
      <c r="BQ9" s="22"/>
      <c r="BR9" s="22"/>
      <c r="BS9" s="22"/>
      <c r="BT9" s="22"/>
      <c r="BU9" s="22"/>
      <c r="BV9" s="22"/>
    </row>
    <row r="10" spans="1:87" ht="6.75" customHeight="1" x14ac:dyDescent="0.2">
      <c r="A10" s="23"/>
      <c r="B10" s="6"/>
      <c r="E10" s="24"/>
      <c r="F10" s="25"/>
      <c r="G10" s="26"/>
      <c r="H10" s="26"/>
      <c r="I10" s="26"/>
      <c r="J10" s="26"/>
      <c r="K10" s="26"/>
      <c r="L10" s="27"/>
      <c r="M10" s="27"/>
      <c r="N10" s="28"/>
      <c r="O10" s="29"/>
      <c r="P10" s="30"/>
      <c r="Q10" s="24"/>
      <c r="R10" s="30"/>
      <c r="S10" s="31"/>
      <c r="T10" s="31"/>
      <c r="U10" s="30"/>
      <c r="BM10" s="32"/>
      <c r="BN10" s="33"/>
      <c r="BO10" s="33"/>
      <c r="BP10" s="33"/>
      <c r="BQ10" s="33"/>
      <c r="BR10" s="33"/>
      <c r="BS10" s="33"/>
      <c r="BT10" s="33"/>
      <c r="BU10" s="33"/>
      <c r="BV10" s="33"/>
    </row>
    <row r="11" spans="1:87" ht="83.25" customHeight="1" thickBot="1" x14ac:dyDescent="0.25">
      <c r="A11" s="34" t="s">
        <v>30</v>
      </c>
      <c r="E11" s="204" t="s">
        <v>31</v>
      </c>
      <c r="F11" s="205"/>
      <c r="G11" s="203" t="s">
        <v>459</v>
      </c>
      <c r="H11" s="212" t="s">
        <v>460</v>
      </c>
      <c r="I11" s="203" t="s">
        <v>461</v>
      </c>
      <c r="J11" s="203" t="s">
        <v>3</v>
      </c>
      <c r="K11" s="203" t="s">
        <v>2</v>
      </c>
      <c r="L11" s="189" t="s">
        <v>32</v>
      </c>
      <c r="M11" s="203" t="s">
        <v>33</v>
      </c>
      <c r="N11" s="208" t="s">
        <v>3</v>
      </c>
      <c r="O11" s="203" t="s">
        <v>4</v>
      </c>
      <c r="P11" s="178" t="s">
        <v>34</v>
      </c>
      <c r="Q11" s="178" t="s">
        <v>35</v>
      </c>
      <c r="R11" s="196" t="s">
        <v>36</v>
      </c>
      <c r="S11" s="196" t="s">
        <v>37</v>
      </c>
      <c r="T11" s="178" t="s">
        <v>38</v>
      </c>
      <c r="U11" s="178" t="s">
        <v>68</v>
      </c>
      <c r="V11" s="178" t="s">
        <v>69</v>
      </c>
      <c r="W11" s="97"/>
      <c r="X11" s="97"/>
      <c r="Y11" s="97"/>
      <c r="Z11" s="200" t="s">
        <v>70</v>
      </c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2"/>
      <c r="AL11" s="181" t="s">
        <v>39</v>
      </c>
      <c r="AM11" s="182"/>
      <c r="AN11" s="182"/>
      <c r="AO11" s="182"/>
      <c r="AP11" s="182"/>
      <c r="AQ11" s="182"/>
      <c r="AR11" s="182"/>
      <c r="AS11" s="183"/>
      <c r="AT11" s="186" t="s">
        <v>581</v>
      </c>
      <c r="AU11" s="169" t="s">
        <v>40</v>
      </c>
      <c r="AV11" s="184"/>
      <c r="AW11" s="184"/>
      <c r="AX11" s="184"/>
      <c r="AY11" s="184"/>
      <c r="AZ11" s="184"/>
      <c r="BA11" s="184"/>
      <c r="BB11" s="170"/>
      <c r="BC11" s="185" t="s">
        <v>41</v>
      </c>
      <c r="BD11" s="185"/>
      <c r="BE11" s="185"/>
      <c r="BF11" s="185"/>
      <c r="BG11" s="179" t="s">
        <v>42</v>
      </c>
      <c r="BH11" s="179"/>
      <c r="BI11" s="179"/>
      <c r="BJ11" s="179"/>
      <c r="BK11" s="180" t="s">
        <v>43</v>
      </c>
      <c r="BL11" s="171" t="s">
        <v>115</v>
      </c>
      <c r="BM11" s="172" t="s">
        <v>44</v>
      </c>
      <c r="BN11" s="173"/>
      <c r="BO11" s="174" t="s">
        <v>45</v>
      </c>
      <c r="BP11" s="175"/>
      <c r="BQ11" s="118" t="s">
        <v>338</v>
      </c>
      <c r="BR11" s="176" t="s">
        <v>46</v>
      </c>
      <c r="BS11" s="177"/>
      <c r="BT11" s="165" t="s">
        <v>47</v>
      </c>
      <c r="BU11" s="166"/>
      <c r="BV11" s="118" t="s">
        <v>338</v>
      </c>
      <c r="BZ11" s="5"/>
      <c r="CI11" s="1"/>
    </row>
    <row r="12" spans="1:87" ht="66.75" customHeight="1" x14ac:dyDescent="0.2">
      <c r="E12" s="206"/>
      <c r="F12" s="207"/>
      <c r="G12" s="203"/>
      <c r="H12" s="212"/>
      <c r="I12" s="203"/>
      <c r="J12" s="203"/>
      <c r="K12" s="203"/>
      <c r="L12" s="190"/>
      <c r="M12" s="203"/>
      <c r="N12" s="209"/>
      <c r="O12" s="203"/>
      <c r="P12" s="178"/>
      <c r="Q12" s="178"/>
      <c r="R12" s="197"/>
      <c r="S12" s="197"/>
      <c r="T12" s="178"/>
      <c r="U12" s="178"/>
      <c r="V12" s="178"/>
      <c r="W12" s="96" t="s">
        <v>83</v>
      </c>
      <c r="X12" s="96" t="s">
        <v>116</v>
      </c>
      <c r="Y12" s="96" t="s">
        <v>84</v>
      </c>
      <c r="Z12" s="95" t="s">
        <v>82</v>
      </c>
      <c r="AA12" s="94" t="s">
        <v>163</v>
      </c>
      <c r="AB12" s="94" t="s">
        <v>164</v>
      </c>
      <c r="AC12" s="94" t="s">
        <v>165</v>
      </c>
      <c r="AD12" s="94" t="s">
        <v>5</v>
      </c>
      <c r="AE12" s="94" t="s">
        <v>71</v>
      </c>
      <c r="AF12" s="94" t="s">
        <v>6</v>
      </c>
      <c r="AG12" s="94" t="s">
        <v>72</v>
      </c>
      <c r="AH12" s="94"/>
      <c r="AI12" s="94" t="s">
        <v>73</v>
      </c>
      <c r="AJ12" s="94"/>
      <c r="AK12" s="95" t="s">
        <v>74</v>
      </c>
      <c r="AL12" s="181" t="s">
        <v>5</v>
      </c>
      <c r="AM12" s="183"/>
      <c r="AN12" s="181" t="s">
        <v>6</v>
      </c>
      <c r="AO12" s="183"/>
      <c r="AP12" s="181" t="s">
        <v>7</v>
      </c>
      <c r="AQ12" s="183"/>
      <c r="AR12" s="181" t="s">
        <v>8</v>
      </c>
      <c r="AS12" s="183"/>
      <c r="AT12" s="187"/>
      <c r="AU12" s="169" t="s">
        <v>5</v>
      </c>
      <c r="AV12" s="170"/>
      <c r="AW12" s="169" t="s">
        <v>6</v>
      </c>
      <c r="AX12" s="170"/>
      <c r="AY12" s="169" t="s">
        <v>7</v>
      </c>
      <c r="AZ12" s="170"/>
      <c r="BA12" s="169" t="s">
        <v>8</v>
      </c>
      <c r="BB12" s="170"/>
      <c r="BC12" s="84" t="s">
        <v>5</v>
      </c>
      <c r="BD12" s="84" t="s">
        <v>6</v>
      </c>
      <c r="BE12" s="84" t="s">
        <v>7</v>
      </c>
      <c r="BF12" s="84" t="s">
        <v>8</v>
      </c>
      <c r="BG12" s="85" t="s">
        <v>5</v>
      </c>
      <c r="BH12" s="85" t="s">
        <v>6</v>
      </c>
      <c r="BI12" s="85" t="s">
        <v>7</v>
      </c>
      <c r="BJ12" s="85" t="s">
        <v>8</v>
      </c>
      <c r="BK12" s="180"/>
      <c r="BL12" s="171"/>
      <c r="BM12" s="83" t="s">
        <v>48</v>
      </c>
      <c r="BN12" s="35" t="s">
        <v>49</v>
      </c>
      <c r="BO12" s="83" t="s">
        <v>48</v>
      </c>
      <c r="BP12" s="35" t="s">
        <v>49</v>
      </c>
      <c r="BQ12" s="35" t="s">
        <v>168</v>
      </c>
      <c r="BR12" s="83" t="s">
        <v>48</v>
      </c>
      <c r="BS12" s="35" t="s">
        <v>49</v>
      </c>
      <c r="BT12" s="83" t="s">
        <v>48</v>
      </c>
      <c r="BU12" s="35" t="s">
        <v>49</v>
      </c>
      <c r="BV12" s="35" t="s">
        <v>169</v>
      </c>
      <c r="BZ12" s="5"/>
      <c r="CI12" s="1"/>
    </row>
    <row r="13" spans="1:87" ht="6" customHeight="1" x14ac:dyDescent="0.2">
      <c r="BL13" s="32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Z13" s="5"/>
      <c r="CI13" s="1"/>
    </row>
    <row r="14" spans="1:87" ht="41.25" customHeight="1" x14ac:dyDescent="0.2">
      <c r="E14" s="36" t="s">
        <v>389</v>
      </c>
      <c r="F14" s="37"/>
      <c r="G14" s="37"/>
      <c r="H14" s="37"/>
      <c r="I14" s="37"/>
      <c r="J14" s="37"/>
      <c r="K14" s="38"/>
      <c r="L14" s="39"/>
      <c r="M14" s="39"/>
      <c r="N14" s="38"/>
      <c r="O14" s="38"/>
      <c r="P14" s="38"/>
      <c r="Q14" s="38"/>
      <c r="R14" s="38"/>
      <c r="S14" s="38"/>
      <c r="T14" s="38"/>
      <c r="U14" s="38" t="s">
        <v>50</v>
      </c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40"/>
      <c r="AM14" s="40"/>
      <c r="AN14" s="40"/>
      <c r="AO14" s="40"/>
      <c r="AP14" s="40"/>
      <c r="AQ14" s="40"/>
      <c r="AR14" s="40"/>
      <c r="AS14" s="38"/>
      <c r="AT14" s="38"/>
      <c r="AU14" s="41"/>
      <c r="AV14" s="41"/>
      <c r="AW14" s="41"/>
      <c r="AX14" s="41"/>
      <c r="AY14" s="41"/>
      <c r="AZ14" s="41"/>
      <c r="BA14" s="41"/>
      <c r="BB14" s="41"/>
      <c r="BC14" s="42"/>
      <c r="BD14" s="42"/>
      <c r="BE14" s="42"/>
      <c r="BF14" s="42"/>
      <c r="BG14" s="42"/>
      <c r="BH14" s="42"/>
      <c r="BI14" s="42"/>
      <c r="BJ14" s="42"/>
      <c r="BK14" s="43"/>
      <c r="BL14" s="83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Z14" s="5"/>
      <c r="CI14" s="1"/>
    </row>
    <row r="15" spans="1:87" ht="60.75" customHeight="1" x14ac:dyDescent="0.2">
      <c r="E15" s="101" t="s">
        <v>53</v>
      </c>
      <c r="F15" s="101" t="s">
        <v>13</v>
      </c>
      <c r="G15" s="191" t="s">
        <v>471</v>
      </c>
      <c r="H15" s="191" t="s">
        <v>482</v>
      </c>
      <c r="I15" s="191" t="s">
        <v>467</v>
      </c>
      <c r="J15" s="167" t="s">
        <v>462</v>
      </c>
      <c r="K15" s="124" t="s">
        <v>117</v>
      </c>
      <c r="L15" s="45">
        <v>0.15</v>
      </c>
      <c r="M15" s="46" t="s">
        <v>183</v>
      </c>
      <c r="N15" s="46" t="s">
        <v>188</v>
      </c>
      <c r="O15" s="47" t="s">
        <v>9</v>
      </c>
      <c r="P15" s="48">
        <v>45658</v>
      </c>
      <c r="Q15" s="48">
        <v>45746</v>
      </c>
      <c r="R15" s="47">
        <f t="shared" ref="R15:R19" si="0">IF(OR(P15="",Q15=""),"",Q15-P15)</f>
        <v>88</v>
      </c>
      <c r="S15" s="49">
        <f t="shared" ref="S15:S19" ca="1" si="1">IF(OR(P15="",Q15=""),"",Q15-TODAY())</f>
        <v>53</v>
      </c>
      <c r="T15" s="50"/>
      <c r="U15" s="51" t="str">
        <f ca="1">IF(R15="","",(IF(AND(S15&gt;0,BK15&lt;100%),"Pendiente",IF(AND(S15&gt;0,BK15=100%),"Finalizada",IF(AND(S15&lt;0,BK15=100%),"Finalizada","Pendiente")))))</f>
        <v>Pendiente</v>
      </c>
      <c r="V15" s="51">
        <f ca="1">IF((OR(P15="",Q15="")),"",IF(U15="Finalizada","Finalizada",(Q15-$B$2)))</f>
        <v>53</v>
      </c>
      <c r="W15" s="51" t="s">
        <v>370</v>
      </c>
      <c r="X15" s="51" t="s">
        <v>375</v>
      </c>
      <c r="Y15" s="51" t="s">
        <v>354</v>
      </c>
      <c r="Z15" s="92">
        <f>SUM(AA15:AC15)</f>
        <v>2407271.5308690411</v>
      </c>
      <c r="AA15" s="92">
        <v>2407271.5308690411</v>
      </c>
      <c r="AB15" s="92"/>
      <c r="AC15" s="92"/>
      <c r="AD15" s="89"/>
      <c r="AE15" s="89"/>
      <c r="AF15" s="89"/>
      <c r="AG15" s="89"/>
      <c r="AH15" s="89"/>
      <c r="AI15" s="89"/>
      <c r="AJ15" s="89"/>
      <c r="AK15" s="89"/>
      <c r="AL15" s="45">
        <v>1</v>
      </c>
      <c r="AM15" s="45">
        <f>AL15*L15</f>
        <v>0.15</v>
      </c>
      <c r="AN15" s="45">
        <v>0</v>
      </c>
      <c r="AO15" s="45">
        <f>AN15*L15</f>
        <v>0</v>
      </c>
      <c r="AP15" s="45">
        <v>0</v>
      </c>
      <c r="AQ15" s="45">
        <f>AP15*L15</f>
        <v>0</v>
      </c>
      <c r="AR15" s="45">
        <v>0</v>
      </c>
      <c r="AS15" s="45">
        <f>AR15*L15</f>
        <v>0</v>
      </c>
      <c r="AT15" s="164">
        <f>SUM(AL15,AN15,AP15,AR15)</f>
        <v>1</v>
      </c>
      <c r="AU15" s="52"/>
      <c r="AV15" s="53">
        <f>AU15*L15</f>
        <v>0</v>
      </c>
      <c r="AW15" s="52"/>
      <c r="AX15" s="53">
        <f>AW15*L15</f>
        <v>0</v>
      </c>
      <c r="AY15" s="52"/>
      <c r="AZ15" s="53">
        <f>AY15*L15</f>
        <v>0</v>
      </c>
      <c r="BA15" s="52"/>
      <c r="BB15" s="53">
        <f>BA15*L15</f>
        <v>0</v>
      </c>
      <c r="BC15" s="54">
        <f>AU15-AL15</f>
        <v>-1</v>
      </c>
      <c r="BD15" s="54">
        <f t="shared" ref="BD15:BD19" si="2">AW15-AN15</f>
        <v>0</v>
      </c>
      <c r="BE15" s="54">
        <f t="shared" ref="BE15:BE19" si="3">AY15-AP15</f>
        <v>0</v>
      </c>
      <c r="BF15" s="54">
        <f t="shared" ref="BF15:BF19" si="4">BA15-AR15</f>
        <v>0</v>
      </c>
      <c r="BG15" s="55">
        <f t="shared" ref="BG15:BG19" si="5">SUM(BC15)</f>
        <v>-1</v>
      </c>
      <c r="BH15" s="55">
        <f t="shared" ref="BH15:BH19" si="6">SUM(BC15,BD15)</f>
        <v>-1</v>
      </c>
      <c r="BI15" s="55">
        <f t="shared" ref="BI15:BI19" si="7">SUM(BC15:BE15)</f>
        <v>-1</v>
      </c>
      <c r="BJ15" s="55">
        <f t="shared" ref="BJ15:BJ19" si="8">SUM(BC15:BF15)</f>
        <v>-1</v>
      </c>
      <c r="BK15" s="45">
        <f t="shared" ref="BK15:BK19" si="9">SUM(AU15,AW15,AY15,BA15)</f>
        <v>0</v>
      </c>
      <c r="BL15" s="56" t="s">
        <v>78</v>
      </c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Z15" s="5"/>
      <c r="CI15" s="1"/>
    </row>
    <row r="16" spans="1:87" ht="60.75" customHeight="1" x14ac:dyDescent="0.2">
      <c r="E16" s="101"/>
      <c r="F16" s="101"/>
      <c r="G16" s="191"/>
      <c r="H16" s="191"/>
      <c r="I16" s="191"/>
      <c r="J16" s="168"/>
      <c r="K16" s="124" t="s">
        <v>118</v>
      </c>
      <c r="L16" s="45">
        <v>0.15</v>
      </c>
      <c r="M16" s="46" t="s">
        <v>184</v>
      </c>
      <c r="N16" s="46" t="s">
        <v>189</v>
      </c>
      <c r="O16" s="47" t="s">
        <v>9</v>
      </c>
      <c r="P16" s="48">
        <v>45748</v>
      </c>
      <c r="Q16" s="48">
        <v>45807</v>
      </c>
      <c r="R16" s="47">
        <f t="shared" si="0"/>
        <v>59</v>
      </c>
      <c r="S16" s="49">
        <f t="shared" ca="1" si="1"/>
        <v>114</v>
      </c>
      <c r="T16" s="50"/>
      <c r="U16" s="51" t="str">
        <f ca="1">IF(R16="","",(IF(AND(S16&gt;0,BK16&lt;100%),"Pendiente",IF(AND(S16&gt;0,BK16=100%),"Finalizada",IF(AND(S16&lt;0,BK16=100%),"Finalizada","Pendiente")))))</f>
        <v>Pendiente</v>
      </c>
      <c r="V16" s="51">
        <f t="shared" ref="V16:V19" ca="1" si="10">IF((OR(P16="",Q16="")),"",IF(U16="Finalizada","Finalizada",(Q16-$B$2)))</f>
        <v>114</v>
      </c>
      <c r="W16" s="51" t="s">
        <v>370</v>
      </c>
      <c r="X16" s="51" t="s">
        <v>375</v>
      </c>
      <c r="Y16" s="51" t="s">
        <v>354</v>
      </c>
      <c r="Z16" s="92">
        <f t="shared" ref="Z16:Z19" si="11">SUM(AA16:AC16)</f>
        <v>2407271.5308690411</v>
      </c>
      <c r="AA16" s="92">
        <v>2407271.5308690411</v>
      </c>
      <c r="AB16" s="92"/>
      <c r="AC16" s="92"/>
      <c r="AD16" s="89"/>
      <c r="AE16" s="89"/>
      <c r="AF16" s="89"/>
      <c r="AG16" s="89"/>
      <c r="AH16" s="89"/>
      <c r="AI16" s="89"/>
      <c r="AJ16" s="89"/>
      <c r="AK16" s="89"/>
      <c r="AL16" s="45">
        <v>0</v>
      </c>
      <c r="AM16" s="45">
        <f>AL16*L16</f>
        <v>0</v>
      </c>
      <c r="AN16" s="45">
        <v>1</v>
      </c>
      <c r="AO16" s="45">
        <f>AN16*L16</f>
        <v>0.15</v>
      </c>
      <c r="AP16" s="45">
        <v>0</v>
      </c>
      <c r="AQ16" s="45">
        <f>AP16*L16</f>
        <v>0</v>
      </c>
      <c r="AR16" s="45">
        <v>0</v>
      </c>
      <c r="AS16" s="45">
        <f>AR16*L16</f>
        <v>0</v>
      </c>
      <c r="AT16" s="164">
        <f t="shared" ref="AT16:AT19" si="12">SUM(AL16,AN16,AP16,AR16)</f>
        <v>1</v>
      </c>
      <c r="AU16" s="52"/>
      <c r="AV16" s="53">
        <f>AU16*L16</f>
        <v>0</v>
      </c>
      <c r="AW16" s="52"/>
      <c r="AX16" s="53">
        <f>AW16*L16</f>
        <v>0</v>
      </c>
      <c r="AY16" s="52"/>
      <c r="AZ16" s="53">
        <f>AY16*L16</f>
        <v>0</v>
      </c>
      <c r="BA16" s="52"/>
      <c r="BB16" s="53">
        <f>BA16*L16</f>
        <v>0</v>
      </c>
      <c r="BC16" s="54">
        <f t="shared" ref="BC16:BC19" si="13">AU16-AL16</f>
        <v>0</v>
      </c>
      <c r="BD16" s="54">
        <f t="shared" si="2"/>
        <v>-1</v>
      </c>
      <c r="BE16" s="54">
        <f t="shared" si="3"/>
        <v>0</v>
      </c>
      <c r="BF16" s="54">
        <f t="shared" si="4"/>
        <v>0</v>
      </c>
      <c r="BG16" s="55">
        <f t="shared" si="5"/>
        <v>0</v>
      </c>
      <c r="BH16" s="55">
        <f t="shared" si="6"/>
        <v>-1</v>
      </c>
      <c r="BI16" s="55">
        <f t="shared" si="7"/>
        <v>-1</v>
      </c>
      <c r="BJ16" s="55">
        <f t="shared" si="8"/>
        <v>-1</v>
      </c>
      <c r="BK16" s="45">
        <f t="shared" si="9"/>
        <v>0</v>
      </c>
      <c r="BL16" s="56" t="s">
        <v>78</v>
      </c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Z16" s="5"/>
      <c r="CI16" s="1"/>
    </row>
    <row r="17" spans="5:87" ht="60.75" customHeight="1" x14ac:dyDescent="0.2">
      <c r="E17" s="101"/>
      <c r="F17" s="101"/>
      <c r="G17" s="191"/>
      <c r="H17" s="191"/>
      <c r="I17" s="191"/>
      <c r="J17" s="168"/>
      <c r="K17" s="124" t="s">
        <v>119</v>
      </c>
      <c r="L17" s="45">
        <v>0.2</v>
      </c>
      <c r="M17" s="46" t="s">
        <v>185</v>
      </c>
      <c r="N17" s="46" t="s">
        <v>24</v>
      </c>
      <c r="O17" s="47" t="s">
        <v>9</v>
      </c>
      <c r="P17" s="48">
        <v>45809</v>
      </c>
      <c r="Q17" s="48">
        <v>45838</v>
      </c>
      <c r="R17" s="47">
        <f t="shared" si="0"/>
        <v>29</v>
      </c>
      <c r="S17" s="49">
        <f t="shared" ca="1" si="1"/>
        <v>145</v>
      </c>
      <c r="T17" s="50"/>
      <c r="U17" s="51" t="str">
        <f ca="1">IF(R17="","",(IF(AND(S17&gt;0,BK17&lt;100%),"Pendiente",IF(AND(S17&gt;0,BK17=100%),"Finalizada",IF(AND(S17&lt;0,BK17=100%),"Finalizada","Pendiente")))))</f>
        <v>Pendiente</v>
      </c>
      <c r="V17" s="51">
        <f t="shared" ca="1" si="10"/>
        <v>145</v>
      </c>
      <c r="W17" s="51" t="s">
        <v>370</v>
      </c>
      <c r="X17" s="51" t="s">
        <v>375</v>
      </c>
      <c r="Y17" s="51" t="s">
        <v>354</v>
      </c>
      <c r="Z17" s="92">
        <f t="shared" si="11"/>
        <v>2407271.5308690411</v>
      </c>
      <c r="AA17" s="92">
        <v>2407271.5308690411</v>
      </c>
      <c r="AB17" s="92"/>
      <c r="AC17" s="92"/>
      <c r="AD17" s="89"/>
      <c r="AE17" s="89"/>
      <c r="AF17" s="89"/>
      <c r="AG17" s="89"/>
      <c r="AH17" s="89"/>
      <c r="AI17" s="89"/>
      <c r="AJ17" s="89"/>
      <c r="AK17" s="89"/>
      <c r="AL17" s="45">
        <v>0</v>
      </c>
      <c r="AM17" s="45">
        <f>AL17*L17</f>
        <v>0</v>
      </c>
      <c r="AN17" s="45">
        <v>0</v>
      </c>
      <c r="AO17" s="45">
        <f>AN17*L17</f>
        <v>0</v>
      </c>
      <c r="AP17" s="45">
        <v>1</v>
      </c>
      <c r="AQ17" s="45">
        <f>AP17*L17</f>
        <v>0.2</v>
      </c>
      <c r="AR17" s="45">
        <v>0</v>
      </c>
      <c r="AS17" s="45">
        <f>AR17*L17</f>
        <v>0</v>
      </c>
      <c r="AT17" s="164">
        <f t="shared" si="12"/>
        <v>1</v>
      </c>
      <c r="AU17" s="52"/>
      <c r="AV17" s="53">
        <f>AU17*L17</f>
        <v>0</v>
      </c>
      <c r="AW17" s="52"/>
      <c r="AX17" s="53">
        <f>AW17*L17</f>
        <v>0</v>
      </c>
      <c r="AY17" s="52"/>
      <c r="AZ17" s="53">
        <f>AY17*L17</f>
        <v>0</v>
      </c>
      <c r="BA17" s="52"/>
      <c r="BB17" s="53">
        <f>BA17*L17</f>
        <v>0</v>
      </c>
      <c r="BC17" s="54">
        <f t="shared" si="13"/>
        <v>0</v>
      </c>
      <c r="BD17" s="54">
        <f t="shared" si="2"/>
        <v>0</v>
      </c>
      <c r="BE17" s="54">
        <f t="shared" si="3"/>
        <v>-1</v>
      </c>
      <c r="BF17" s="54">
        <f t="shared" si="4"/>
        <v>0</v>
      </c>
      <c r="BG17" s="55">
        <f t="shared" si="5"/>
        <v>0</v>
      </c>
      <c r="BH17" s="55">
        <f t="shared" si="6"/>
        <v>0</v>
      </c>
      <c r="BI17" s="55">
        <f t="shared" si="7"/>
        <v>-1</v>
      </c>
      <c r="BJ17" s="55">
        <f t="shared" si="8"/>
        <v>-1</v>
      </c>
      <c r="BK17" s="45">
        <f t="shared" si="9"/>
        <v>0</v>
      </c>
      <c r="BL17" s="56" t="s">
        <v>78</v>
      </c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Z17" s="5"/>
      <c r="CI17" s="1"/>
    </row>
    <row r="18" spans="5:87" ht="60.75" customHeight="1" x14ac:dyDescent="0.2">
      <c r="E18" s="101"/>
      <c r="F18" s="101"/>
      <c r="G18" s="191"/>
      <c r="H18" s="191"/>
      <c r="I18" s="191"/>
      <c r="J18" s="168"/>
      <c r="K18" s="124" t="s">
        <v>120</v>
      </c>
      <c r="L18" s="45">
        <v>0.25</v>
      </c>
      <c r="M18" s="59" t="s">
        <v>186</v>
      </c>
      <c r="N18" s="46" t="s">
        <v>190</v>
      </c>
      <c r="O18" s="45">
        <v>1</v>
      </c>
      <c r="P18" s="48">
        <v>45839</v>
      </c>
      <c r="Q18" s="48">
        <v>45868</v>
      </c>
      <c r="R18" s="47">
        <f t="shared" si="0"/>
        <v>29</v>
      </c>
      <c r="S18" s="49">
        <f t="shared" ca="1" si="1"/>
        <v>175</v>
      </c>
      <c r="T18" s="50"/>
      <c r="U18" s="51" t="str">
        <f ca="1">IF(R18="","",(IF(AND(S18&gt;0,BK18&lt;100%),"Pendiente",IF(AND(S18&gt;0,BK18=100%),"Finalizada",IF(AND(S18&lt;0,BK18=100%),"Finalizada","Pendiente")))))</f>
        <v>Pendiente</v>
      </c>
      <c r="V18" s="51">
        <f t="shared" ca="1" si="10"/>
        <v>175</v>
      </c>
      <c r="W18" s="51" t="s">
        <v>370</v>
      </c>
      <c r="X18" s="51" t="s">
        <v>375</v>
      </c>
      <c r="Y18" s="51" t="s">
        <v>354</v>
      </c>
      <c r="Z18" s="92">
        <f t="shared" si="11"/>
        <v>2407271.5308690411</v>
      </c>
      <c r="AA18" s="92">
        <v>2407271.5308690411</v>
      </c>
      <c r="AB18" s="92"/>
      <c r="AC18" s="92"/>
      <c r="AD18" s="89"/>
      <c r="AE18" s="89"/>
      <c r="AF18" s="89"/>
      <c r="AG18" s="89"/>
      <c r="AH18" s="89"/>
      <c r="AI18" s="89"/>
      <c r="AJ18" s="89"/>
      <c r="AK18" s="89"/>
      <c r="AL18" s="45">
        <v>0</v>
      </c>
      <c r="AM18" s="45">
        <f>AL18*L18</f>
        <v>0</v>
      </c>
      <c r="AN18" s="45">
        <v>0</v>
      </c>
      <c r="AO18" s="45">
        <f>AN18*L18</f>
        <v>0</v>
      </c>
      <c r="AP18" s="45">
        <v>1</v>
      </c>
      <c r="AQ18" s="45">
        <f>AP18*L18</f>
        <v>0.25</v>
      </c>
      <c r="AR18" s="45">
        <v>0</v>
      </c>
      <c r="AS18" s="45">
        <f>AR18*L18</f>
        <v>0</v>
      </c>
      <c r="AT18" s="164">
        <f t="shared" si="12"/>
        <v>1</v>
      </c>
      <c r="AU18" s="52"/>
      <c r="AV18" s="53">
        <f>AU18*L18</f>
        <v>0</v>
      </c>
      <c r="AW18" s="52"/>
      <c r="AX18" s="53">
        <f>AW18*L18</f>
        <v>0</v>
      </c>
      <c r="AY18" s="52"/>
      <c r="AZ18" s="53">
        <f>AY18*L18</f>
        <v>0</v>
      </c>
      <c r="BA18" s="52"/>
      <c r="BB18" s="53">
        <f>BA18*L18</f>
        <v>0</v>
      </c>
      <c r="BC18" s="54">
        <f t="shared" si="13"/>
        <v>0</v>
      </c>
      <c r="BD18" s="54">
        <f t="shared" si="2"/>
        <v>0</v>
      </c>
      <c r="BE18" s="54">
        <f t="shared" si="3"/>
        <v>-1</v>
      </c>
      <c r="BF18" s="54">
        <f t="shared" si="4"/>
        <v>0</v>
      </c>
      <c r="BG18" s="55">
        <f t="shared" si="5"/>
        <v>0</v>
      </c>
      <c r="BH18" s="55">
        <f t="shared" si="6"/>
        <v>0</v>
      </c>
      <c r="BI18" s="55">
        <f t="shared" si="7"/>
        <v>-1</v>
      </c>
      <c r="BJ18" s="55">
        <f t="shared" si="8"/>
        <v>-1</v>
      </c>
      <c r="BK18" s="45">
        <f t="shared" si="9"/>
        <v>0</v>
      </c>
      <c r="BL18" s="56" t="s">
        <v>78</v>
      </c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Z18" s="5"/>
      <c r="CI18" s="1"/>
    </row>
    <row r="19" spans="5:87" ht="60.75" customHeight="1" x14ac:dyDescent="0.2">
      <c r="E19" s="101"/>
      <c r="F19" s="101"/>
      <c r="G19" s="191"/>
      <c r="H19" s="191"/>
      <c r="I19" s="191"/>
      <c r="J19" s="168"/>
      <c r="K19" s="124" t="s">
        <v>121</v>
      </c>
      <c r="L19" s="45">
        <v>0.25</v>
      </c>
      <c r="M19" s="59" t="s">
        <v>187</v>
      </c>
      <c r="N19" s="46" t="s">
        <v>191</v>
      </c>
      <c r="O19" s="45">
        <v>1</v>
      </c>
      <c r="P19" s="48">
        <v>45839</v>
      </c>
      <c r="Q19" s="48">
        <v>45868</v>
      </c>
      <c r="R19" s="47">
        <f t="shared" si="0"/>
        <v>29</v>
      </c>
      <c r="S19" s="49">
        <f t="shared" ca="1" si="1"/>
        <v>175</v>
      </c>
      <c r="T19" s="50"/>
      <c r="U19" s="51" t="str">
        <f ca="1">IF(R19="","",(IF(AND(S19&gt;0,BK19&lt;100%),"Pendiente",IF(AND(S19&gt;0,BK19=100%),"Finalizada",IF(AND(S19&lt;0,BK19=100%),"Finalizada","Pendiente")))))</f>
        <v>Pendiente</v>
      </c>
      <c r="V19" s="51">
        <f t="shared" ca="1" si="10"/>
        <v>175</v>
      </c>
      <c r="W19" s="51" t="s">
        <v>370</v>
      </c>
      <c r="X19" s="51" t="s">
        <v>375</v>
      </c>
      <c r="Y19" s="51" t="s">
        <v>354</v>
      </c>
      <c r="Z19" s="92">
        <f t="shared" si="11"/>
        <v>2407271.5308690411</v>
      </c>
      <c r="AA19" s="92">
        <v>2407271.5308690411</v>
      </c>
      <c r="AB19" s="92"/>
      <c r="AC19" s="92"/>
      <c r="AD19" s="89"/>
      <c r="AE19" s="89"/>
      <c r="AF19" s="89"/>
      <c r="AG19" s="89"/>
      <c r="AH19" s="89"/>
      <c r="AI19" s="89"/>
      <c r="AJ19" s="89"/>
      <c r="AK19" s="89"/>
      <c r="AL19" s="45">
        <v>0</v>
      </c>
      <c r="AM19" s="45">
        <f>AL19*L19</f>
        <v>0</v>
      </c>
      <c r="AN19" s="45">
        <v>0</v>
      </c>
      <c r="AO19" s="45">
        <f>AN19*L19</f>
        <v>0</v>
      </c>
      <c r="AP19" s="45">
        <v>1</v>
      </c>
      <c r="AQ19" s="45">
        <f>AP19*L19</f>
        <v>0.25</v>
      </c>
      <c r="AR19" s="45">
        <v>0</v>
      </c>
      <c r="AS19" s="45">
        <f>AR19*L19</f>
        <v>0</v>
      </c>
      <c r="AT19" s="164">
        <f t="shared" si="12"/>
        <v>1</v>
      </c>
      <c r="AU19" s="52"/>
      <c r="AV19" s="53">
        <f>AU19*L19</f>
        <v>0</v>
      </c>
      <c r="AW19" s="52"/>
      <c r="AX19" s="53">
        <f>AW19*L19</f>
        <v>0</v>
      </c>
      <c r="AY19" s="52"/>
      <c r="AZ19" s="53">
        <f>AY19*L19</f>
        <v>0</v>
      </c>
      <c r="BA19" s="52"/>
      <c r="BB19" s="53">
        <f>BA19*L19</f>
        <v>0</v>
      </c>
      <c r="BC19" s="54">
        <f t="shared" si="13"/>
        <v>0</v>
      </c>
      <c r="BD19" s="54">
        <f t="shared" si="2"/>
        <v>0</v>
      </c>
      <c r="BE19" s="54">
        <f t="shared" si="3"/>
        <v>-1</v>
      </c>
      <c r="BF19" s="54">
        <f t="shared" si="4"/>
        <v>0</v>
      </c>
      <c r="BG19" s="55">
        <f t="shared" si="5"/>
        <v>0</v>
      </c>
      <c r="BH19" s="55">
        <f t="shared" si="6"/>
        <v>0</v>
      </c>
      <c r="BI19" s="55">
        <f t="shared" si="7"/>
        <v>-1</v>
      </c>
      <c r="BJ19" s="55">
        <f t="shared" si="8"/>
        <v>-1</v>
      </c>
      <c r="BK19" s="45">
        <f t="shared" si="9"/>
        <v>0</v>
      </c>
      <c r="BL19" s="56" t="s">
        <v>78</v>
      </c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Z19" s="5"/>
      <c r="CI19" s="1"/>
    </row>
    <row r="20" spans="5:87" ht="60.75" customHeight="1" x14ac:dyDescent="0.2">
      <c r="E20" s="101"/>
      <c r="F20" s="101"/>
      <c r="G20" s="191"/>
      <c r="H20" s="191"/>
      <c r="I20" s="191"/>
      <c r="J20" s="168"/>
      <c r="K20" s="38"/>
      <c r="L20" s="39">
        <f>SUM(L15:L19)</f>
        <v>1</v>
      </c>
      <c r="M20" s="39"/>
      <c r="N20" s="38"/>
      <c r="O20" s="38"/>
      <c r="P20" s="38"/>
      <c r="Q20" s="38"/>
      <c r="R20" s="38"/>
      <c r="S20" s="38"/>
      <c r="T20" s="38"/>
      <c r="U20" s="38"/>
      <c r="V20" s="38" t="s">
        <v>51</v>
      </c>
      <c r="W20" s="38"/>
      <c r="X20" s="38"/>
      <c r="Y20" s="38"/>
      <c r="Z20" s="102">
        <f>SUM(Z15:Z19)</f>
        <v>12036357.654345205</v>
      </c>
      <c r="AA20" s="102">
        <f>SUM(AA15:AA19)</f>
        <v>12036357.654345205</v>
      </c>
      <c r="AB20" s="102">
        <f>SUM(AB15:AB19)</f>
        <v>0</v>
      </c>
      <c r="AC20" s="102">
        <f>SUM(AC15:AC19)</f>
        <v>0</v>
      </c>
      <c r="AD20" s="38"/>
      <c r="AE20" s="38"/>
      <c r="AF20" s="38"/>
      <c r="AG20" s="38"/>
      <c r="AH20" s="38"/>
      <c r="AI20" s="38"/>
      <c r="AJ20" s="38"/>
      <c r="AK20" s="38"/>
      <c r="AL20" s="38"/>
      <c r="AM20" s="40">
        <f>SUM(AM15:AM19)/$L20</f>
        <v>0.15</v>
      </c>
      <c r="AN20" s="40"/>
      <c r="AO20" s="40">
        <f>SUM(AO15:AO19)/$L20</f>
        <v>0.15</v>
      </c>
      <c r="AP20" s="40"/>
      <c r="AQ20" s="40">
        <f>SUM(AQ15:AQ19)/$L20</f>
        <v>0.7</v>
      </c>
      <c r="AR20" s="40"/>
      <c r="AS20" s="40">
        <f>SUM(AS15:AS19)/$L20</f>
        <v>0</v>
      </c>
      <c r="AT20" s="40">
        <f>SUM(AM20,AO20,AQ20,AS20)</f>
        <v>1</v>
      </c>
      <c r="AU20" s="38"/>
      <c r="AV20" s="39">
        <f>SUM(AV15:AV19)/$L20</f>
        <v>0</v>
      </c>
      <c r="AW20" s="38"/>
      <c r="AX20" s="39">
        <f>SUM(AX15:AX19)/$L20</f>
        <v>0</v>
      </c>
      <c r="AY20" s="38"/>
      <c r="AZ20" s="39">
        <f>SUM(AZ15:AZ19)/$L20</f>
        <v>0</v>
      </c>
      <c r="BA20" s="38"/>
      <c r="BB20" s="39">
        <f>SUM(BB15:BB19)/$L20</f>
        <v>0</v>
      </c>
      <c r="BC20" s="42">
        <f>AX20-AO20</f>
        <v>-0.15</v>
      </c>
      <c r="BD20" s="42">
        <f>AV20-AM20</f>
        <v>-0.15</v>
      </c>
      <c r="BE20" s="42">
        <f>AX20-AO20</f>
        <v>-0.15</v>
      </c>
      <c r="BF20" s="42">
        <f>AZ20-AQ20</f>
        <v>-0.7</v>
      </c>
      <c r="BG20" s="42">
        <f>BB20-AS20</f>
        <v>0</v>
      </c>
      <c r="BH20" s="42">
        <f>SUM(BD20)</f>
        <v>-0.15</v>
      </c>
      <c r="BI20" s="42">
        <f>SUM(BD20,BE20)</f>
        <v>-0.3</v>
      </c>
      <c r="BJ20" s="42">
        <f>SUM(BD20:BF20)</f>
        <v>-1</v>
      </c>
      <c r="BK20" s="42">
        <f>SUM(BD20:BG20)</f>
        <v>-1</v>
      </c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</row>
    <row r="21" spans="5:87" ht="60.75" customHeight="1" x14ac:dyDescent="0.2">
      <c r="E21" s="101"/>
      <c r="F21" s="101"/>
      <c r="G21" s="191"/>
      <c r="H21" s="191"/>
      <c r="I21" s="191"/>
      <c r="J21" s="188"/>
      <c r="K21" s="103"/>
      <c r="L21" s="104"/>
      <c r="M21" s="104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5"/>
      <c r="BE21" s="105"/>
      <c r="BF21" s="105"/>
      <c r="BG21" s="105"/>
      <c r="BH21" s="105"/>
      <c r="BI21" s="105"/>
      <c r="BJ21" s="105"/>
      <c r="BK21" s="105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</row>
    <row r="22" spans="5:87" ht="41.25" customHeight="1" x14ac:dyDescent="0.2">
      <c r="E22" s="36" t="s">
        <v>390</v>
      </c>
      <c r="F22" s="37"/>
      <c r="G22" s="37"/>
      <c r="H22" s="37"/>
      <c r="I22" s="37"/>
      <c r="J22" s="37"/>
      <c r="K22" s="38"/>
      <c r="L22" s="39"/>
      <c r="M22" s="39"/>
      <c r="N22" s="38"/>
      <c r="O22" s="38"/>
      <c r="P22" s="38"/>
      <c r="Q22" s="38"/>
      <c r="R22" s="38"/>
      <c r="S22" s="38"/>
      <c r="T22" s="38"/>
      <c r="U22" s="38" t="s">
        <v>50</v>
      </c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40"/>
      <c r="AM22" s="40"/>
      <c r="AN22" s="40"/>
      <c r="AO22" s="40"/>
      <c r="AP22" s="40"/>
      <c r="AQ22" s="40"/>
      <c r="AR22" s="40"/>
      <c r="AS22" s="38"/>
      <c r="AT22" s="38"/>
      <c r="AU22" s="41"/>
      <c r="AV22" s="41"/>
      <c r="AW22" s="41"/>
      <c r="AX22" s="41"/>
      <c r="AY22" s="41"/>
      <c r="AZ22" s="41"/>
      <c r="BA22" s="41"/>
      <c r="BB22" s="41"/>
      <c r="BC22" s="42"/>
      <c r="BD22" s="42"/>
      <c r="BE22" s="42"/>
      <c r="BF22" s="42"/>
      <c r="BG22" s="42"/>
      <c r="BH22" s="42"/>
      <c r="BI22" s="42"/>
      <c r="BJ22" s="42"/>
      <c r="BK22" s="43"/>
      <c r="BL22" s="83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Z22" s="5"/>
      <c r="CI22" s="1"/>
    </row>
    <row r="23" spans="5:87" ht="60.75" customHeight="1" x14ac:dyDescent="0.2">
      <c r="E23" s="168" t="s">
        <v>25</v>
      </c>
      <c r="F23" s="168" t="s">
        <v>14</v>
      </c>
      <c r="G23" s="191" t="s">
        <v>464</v>
      </c>
      <c r="H23" s="191" t="s">
        <v>483</v>
      </c>
      <c r="I23" s="191" t="s">
        <v>463</v>
      </c>
      <c r="J23" s="191" t="s">
        <v>465</v>
      </c>
      <c r="K23" s="124" t="s">
        <v>122</v>
      </c>
      <c r="L23" s="45">
        <v>0.05</v>
      </c>
      <c r="M23" s="58" t="s">
        <v>521</v>
      </c>
      <c r="N23" s="46" t="s">
        <v>522</v>
      </c>
      <c r="O23" s="45">
        <v>1</v>
      </c>
      <c r="P23" s="48">
        <v>45658</v>
      </c>
      <c r="Q23" s="48">
        <v>46022</v>
      </c>
      <c r="R23" s="47">
        <f t="shared" ref="R23:R29" si="14">IF(OR(P23="",Q23=""),"",Q23-P23)</f>
        <v>364</v>
      </c>
      <c r="S23" s="49">
        <f t="shared" ref="S23:S29" ca="1" si="15">IF(OR(P23="",Q23=""),"",Q23-TODAY())</f>
        <v>329</v>
      </c>
      <c r="T23" s="50"/>
      <c r="U23" s="51" t="str">
        <f t="shared" ref="U23:U32" ca="1" si="16">IF(R23="","",(IF(AND(S23&gt;0,BK23&lt;100%),"Pendiente",IF(AND(S23&gt;0,BK23=100%),"Finalizada",IF(AND(S23&lt;0,BK23=100%),"Finalizada","Pendiente")))))</f>
        <v>Pendiente</v>
      </c>
      <c r="V23" s="51">
        <f ca="1">IF((OR(P23="",Q23="")),"",IF(U23="Finalizada","Finalizada",(Q23-$B$2)))</f>
        <v>329</v>
      </c>
      <c r="W23" s="51" t="s">
        <v>376</v>
      </c>
      <c r="X23" s="51" t="s">
        <v>355</v>
      </c>
      <c r="Y23" s="51" t="s">
        <v>342</v>
      </c>
      <c r="Z23" s="92">
        <f>SUM(AA23:AC23)</f>
        <v>11738536.456274625</v>
      </c>
      <c r="AA23" s="92">
        <v>11738536.456274625</v>
      </c>
      <c r="AB23" s="92"/>
      <c r="AC23" s="92"/>
      <c r="AD23" s="89"/>
      <c r="AE23" s="89"/>
      <c r="AF23" s="89"/>
      <c r="AG23" s="89"/>
      <c r="AH23" s="89"/>
      <c r="AI23" s="89"/>
      <c r="AJ23" s="89"/>
      <c r="AK23" s="89"/>
      <c r="AL23" s="45">
        <v>0.25</v>
      </c>
      <c r="AM23" s="45">
        <f>AL23*L23</f>
        <v>1.2500000000000001E-2</v>
      </c>
      <c r="AN23" s="45">
        <v>0.25</v>
      </c>
      <c r="AO23" s="45">
        <f>AN23*L23</f>
        <v>1.2500000000000001E-2</v>
      </c>
      <c r="AP23" s="45">
        <v>0.25</v>
      </c>
      <c r="AQ23" s="45">
        <f>AP23*L23</f>
        <v>1.2500000000000001E-2</v>
      </c>
      <c r="AR23" s="45">
        <v>0.25</v>
      </c>
      <c r="AS23" s="45">
        <f>AR23*L23</f>
        <v>1.2500000000000001E-2</v>
      </c>
      <c r="AT23" s="164">
        <f>SUM(AL23,AN23,AP23,AR23)</f>
        <v>1</v>
      </c>
      <c r="AU23" s="52"/>
      <c r="AV23" s="53">
        <f>AU23*L26</f>
        <v>0</v>
      </c>
      <c r="AW23" s="52"/>
      <c r="AX23" s="53">
        <f>AW23*L26</f>
        <v>0</v>
      </c>
      <c r="AY23" s="52"/>
      <c r="AZ23" s="53">
        <f>AY23*L26</f>
        <v>0</v>
      </c>
      <c r="BA23" s="52"/>
      <c r="BB23" s="53">
        <f>BA23*L26</f>
        <v>0</v>
      </c>
      <c r="BC23" s="54">
        <f t="shared" ref="BC23:BC29" si="17">AU23-AL23</f>
        <v>-0.25</v>
      </c>
      <c r="BD23" s="54">
        <f t="shared" ref="BD23:BD28" si="18">AW23-AN23</f>
        <v>-0.25</v>
      </c>
      <c r="BE23" s="54">
        <f t="shared" ref="BE23:BE28" si="19">AY23-AP23</f>
        <v>-0.25</v>
      </c>
      <c r="BF23" s="54">
        <f t="shared" ref="BF23:BF28" si="20">BA23-AR23</f>
        <v>-0.25</v>
      </c>
      <c r="BG23" s="55">
        <f t="shared" ref="BG23:BG29" si="21">SUM(BC23)</f>
        <v>-0.25</v>
      </c>
      <c r="BH23" s="55">
        <f t="shared" ref="BH23:BH28" si="22">SUM(BC23,BD23)</f>
        <v>-0.5</v>
      </c>
      <c r="BI23" s="55">
        <f t="shared" ref="BI23:BI28" si="23">SUM(BC23:BE23)</f>
        <v>-0.75</v>
      </c>
      <c r="BJ23" s="55">
        <f t="shared" ref="BJ23:BJ28" si="24">SUM(BC23:BF23)</f>
        <v>-1</v>
      </c>
      <c r="BK23" s="45">
        <f t="shared" ref="BK23:BK28" si="25">SUM(AU23,AW23,AY23,BA23)</f>
        <v>0</v>
      </c>
      <c r="BL23" s="56" t="s">
        <v>566</v>
      </c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Z23" s="5"/>
      <c r="CI23" s="1"/>
    </row>
    <row r="24" spans="5:87" ht="60.75" customHeight="1" x14ac:dyDescent="0.2">
      <c r="E24" s="168"/>
      <c r="F24" s="168"/>
      <c r="G24" s="191"/>
      <c r="H24" s="191"/>
      <c r="I24" s="191"/>
      <c r="J24" s="191"/>
      <c r="K24" s="124" t="s">
        <v>123</v>
      </c>
      <c r="L24" s="45">
        <v>0.1</v>
      </c>
      <c r="M24" s="45" t="s">
        <v>523</v>
      </c>
      <c r="N24" s="46" t="s">
        <v>524</v>
      </c>
      <c r="O24" s="45">
        <v>1</v>
      </c>
      <c r="P24" s="48">
        <v>45901</v>
      </c>
      <c r="Q24" s="48">
        <v>46022</v>
      </c>
      <c r="R24" s="47">
        <f t="shared" si="14"/>
        <v>121</v>
      </c>
      <c r="S24" s="49">
        <f t="shared" ca="1" si="15"/>
        <v>329</v>
      </c>
      <c r="T24" s="50"/>
      <c r="U24" s="51" t="str">
        <f t="shared" ca="1" si="16"/>
        <v>Pendiente</v>
      </c>
      <c r="V24" s="51">
        <f t="shared" ref="V24:V29" ca="1" si="26">IF((OR(P24="",Q24="")),"",IF(U24="Finalizada","Finalizada",(Q24-$B$2)))</f>
        <v>329</v>
      </c>
      <c r="W24" s="51" t="s">
        <v>370</v>
      </c>
      <c r="X24" s="51" t="s">
        <v>355</v>
      </c>
      <c r="Y24" s="51" t="s">
        <v>342</v>
      </c>
      <c r="Z24" s="92">
        <f t="shared" ref="Z24:Z32" si="27">SUM(AA24:AC24)</f>
        <v>11738536.456274625</v>
      </c>
      <c r="AA24" s="92">
        <v>11738536.456274625</v>
      </c>
      <c r="AB24" s="92"/>
      <c r="AC24" s="92"/>
      <c r="AD24" s="89"/>
      <c r="AE24" s="89"/>
      <c r="AF24" s="89"/>
      <c r="AG24" s="89"/>
      <c r="AH24" s="89"/>
      <c r="AI24" s="89"/>
      <c r="AJ24" s="89"/>
      <c r="AK24" s="89"/>
      <c r="AL24" s="45">
        <v>0</v>
      </c>
      <c r="AM24" s="45">
        <f>AL24*L24</f>
        <v>0</v>
      </c>
      <c r="AN24" s="45">
        <v>1</v>
      </c>
      <c r="AO24" s="45">
        <f t="shared" ref="AO24:AO32" si="28">AN24*L24</f>
        <v>0.1</v>
      </c>
      <c r="AP24" s="45">
        <v>0</v>
      </c>
      <c r="AQ24" s="45">
        <f t="shared" ref="AQ24:AQ32" si="29">AP24*L24</f>
        <v>0</v>
      </c>
      <c r="AR24" s="45">
        <v>0</v>
      </c>
      <c r="AS24" s="45">
        <f t="shared" ref="AS24:AS32" si="30">AR24*L24</f>
        <v>0</v>
      </c>
      <c r="AT24" s="164">
        <f t="shared" ref="AT24:AT32" si="31">SUM(AL24,AN24,AP24,AR24)</f>
        <v>1</v>
      </c>
      <c r="AU24" s="52"/>
      <c r="AV24" s="53">
        <f>AU24*L27</f>
        <v>0</v>
      </c>
      <c r="AW24" s="52"/>
      <c r="AX24" s="53">
        <f>AW24*L27</f>
        <v>0</v>
      </c>
      <c r="AY24" s="52"/>
      <c r="AZ24" s="53">
        <f>AY24*L27</f>
        <v>0</v>
      </c>
      <c r="BA24" s="52"/>
      <c r="BB24" s="53">
        <f>BA24*L27</f>
        <v>0</v>
      </c>
      <c r="BC24" s="54">
        <f t="shared" si="17"/>
        <v>0</v>
      </c>
      <c r="BD24" s="54">
        <f t="shared" si="18"/>
        <v>-1</v>
      </c>
      <c r="BE24" s="54">
        <f t="shared" si="19"/>
        <v>0</v>
      </c>
      <c r="BF24" s="54">
        <f t="shared" si="20"/>
        <v>0</v>
      </c>
      <c r="BG24" s="55">
        <f t="shared" si="21"/>
        <v>0</v>
      </c>
      <c r="BH24" s="55">
        <f t="shared" si="22"/>
        <v>-1</v>
      </c>
      <c r="BI24" s="55">
        <f t="shared" si="23"/>
        <v>-1</v>
      </c>
      <c r="BJ24" s="55">
        <f t="shared" si="24"/>
        <v>-1</v>
      </c>
      <c r="BK24" s="45">
        <f t="shared" si="25"/>
        <v>0</v>
      </c>
      <c r="BL24" s="56" t="s">
        <v>566</v>
      </c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Z24" s="5"/>
      <c r="CI24" s="1"/>
    </row>
    <row r="25" spans="5:87" ht="60.75" customHeight="1" x14ac:dyDescent="0.2">
      <c r="E25" s="168"/>
      <c r="F25" s="168"/>
      <c r="G25" s="191"/>
      <c r="H25" s="191"/>
      <c r="I25" s="191"/>
      <c r="J25" s="191"/>
      <c r="K25" s="124" t="s">
        <v>124</v>
      </c>
      <c r="L25" s="45">
        <v>0.1</v>
      </c>
      <c r="M25" s="45" t="s">
        <v>192</v>
      </c>
      <c r="N25" s="46" t="s">
        <v>198</v>
      </c>
      <c r="O25" s="45">
        <v>1</v>
      </c>
      <c r="P25" s="48">
        <v>45658</v>
      </c>
      <c r="Q25" s="48">
        <v>46021</v>
      </c>
      <c r="R25" s="47">
        <f t="shared" si="14"/>
        <v>363</v>
      </c>
      <c r="S25" s="49">
        <f t="shared" ca="1" si="15"/>
        <v>328</v>
      </c>
      <c r="T25" s="50"/>
      <c r="U25" s="51" t="str">
        <f t="shared" ca="1" si="16"/>
        <v>Pendiente</v>
      </c>
      <c r="V25" s="51">
        <f t="shared" ca="1" si="26"/>
        <v>328</v>
      </c>
      <c r="W25" s="51" t="s">
        <v>377</v>
      </c>
      <c r="X25" s="51" t="s">
        <v>378</v>
      </c>
      <c r="Y25" s="51" t="s">
        <v>379</v>
      </c>
      <c r="Z25" s="92">
        <f t="shared" si="27"/>
        <v>40500000</v>
      </c>
      <c r="AA25" s="92">
        <v>40500000</v>
      </c>
      <c r="AB25" s="92"/>
      <c r="AC25" s="92"/>
      <c r="AD25" s="89"/>
      <c r="AE25" s="89"/>
      <c r="AF25" s="89"/>
      <c r="AG25" s="89"/>
      <c r="AH25" s="89"/>
      <c r="AI25" s="89"/>
      <c r="AJ25" s="89"/>
      <c r="AK25" s="89"/>
      <c r="AL25" s="45">
        <v>0.25</v>
      </c>
      <c r="AM25" s="45">
        <f>AL25*L25</f>
        <v>2.5000000000000001E-2</v>
      </c>
      <c r="AN25" s="45">
        <v>0.25</v>
      </c>
      <c r="AO25" s="45">
        <f t="shared" si="28"/>
        <v>2.5000000000000001E-2</v>
      </c>
      <c r="AP25" s="45">
        <v>0.25</v>
      </c>
      <c r="AQ25" s="45">
        <f t="shared" si="29"/>
        <v>2.5000000000000001E-2</v>
      </c>
      <c r="AR25" s="45">
        <v>0.25</v>
      </c>
      <c r="AS25" s="45">
        <f t="shared" si="30"/>
        <v>2.5000000000000001E-2</v>
      </c>
      <c r="AT25" s="164">
        <f t="shared" si="31"/>
        <v>1</v>
      </c>
      <c r="AU25" s="52"/>
      <c r="AV25" s="53">
        <f>AU25*L28</f>
        <v>0</v>
      </c>
      <c r="AW25" s="52"/>
      <c r="AX25" s="53">
        <f>AW25*L28</f>
        <v>0</v>
      </c>
      <c r="AY25" s="52"/>
      <c r="AZ25" s="53">
        <f>AY25*L28</f>
        <v>0</v>
      </c>
      <c r="BA25" s="52"/>
      <c r="BB25" s="53">
        <f>BA25*L28</f>
        <v>0</v>
      </c>
      <c r="BC25" s="54">
        <f t="shared" si="17"/>
        <v>-0.25</v>
      </c>
      <c r="BD25" s="54">
        <f t="shared" si="18"/>
        <v>-0.25</v>
      </c>
      <c r="BE25" s="54">
        <f t="shared" si="19"/>
        <v>-0.25</v>
      </c>
      <c r="BF25" s="54">
        <f t="shared" si="20"/>
        <v>-0.25</v>
      </c>
      <c r="BG25" s="55">
        <f t="shared" si="21"/>
        <v>-0.25</v>
      </c>
      <c r="BH25" s="55">
        <f t="shared" si="22"/>
        <v>-0.5</v>
      </c>
      <c r="BI25" s="55">
        <f t="shared" si="23"/>
        <v>-0.75</v>
      </c>
      <c r="BJ25" s="55">
        <f t="shared" si="24"/>
        <v>-1</v>
      </c>
      <c r="BK25" s="45">
        <f t="shared" si="25"/>
        <v>0</v>
      </c>
      <c r="BL25" s="56" t="s">
        <v>566</v>
      </c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Z25" s="5"/>
      <c r="CI25" s="1"/>
    </row>
    <row r="26" spans="5:87" ht="81" customHeight="1" x14ac:dyDescent="0.2">
      <c r="E26" s="168"/>
      <c r="F26" s="168"/>
      <c r="G26" s="191"/>
      <c r="H26" s="191"/>
      <c r="I26" s="191"/>
      <c r="J26" s="191"/>
      <c r="K26" s="124" t="s">
        <v>125</v>
      </c>
      <c r="L26" s="45">
        <v>0.1</v>
      </c>
      <c r="M26" s="45" t="s">
        <v>193</v>
      </c>
      <c r="N26" s="46" t="s">
        <v>198</v>
      </c>
      <c r="O26" s="45">
        <v>1</v>
      </c>
      <c r="P26" s="48">
        <v>45658</v>
      </c>
      <c r="Q26" s="48">
        <v>46021</v>
      </c>
      <c r="R26" s="47">
        <f t="shared" si="14"/>
        <v>363</v>
      </c>
      <c r="S26" s="49">
        <f t="shared" ca="1" si="15"/>
        <v>328</v>
      </c>
      <c r="T26" s="50"/>
      <c r="U26" s="51" t="str">
        <f t="shared" ca="1" si="16"/>
        <v>Pendiente</v>
      </c>
      <c r="V26" s="51">
        <f t="shared" ca="1" si="26"/>
        <v>328</v>
      </c>
      <c r="W26" s="51" t="s">
        <v>377</v>
      </c>
      <c r="X26" s="51" t="s">
        <v>380</v>
      </c>
      <c r="Y26" s="51" t="s">
        <v>531</v>
      </c>
      <c r="Z26" s="92">
        <f t="shared" si="27"/>
        <v>30000000</v>
      </c>
      <c r="AA26" s="92">
        <v>30000000</v>
      </c>
      <c r="AB26" s="92"/>
      <c r="AC26" s="92"/>
      <c r="AD26" s="89"/>
      <c r="AE26" s="89"/>
      <c r="AF26" s="89"/>
      <c r="AG26" s="89"/>
      <c r="AH26" s="89"/>
      <c r="AI26" s="89"/>
      <c r="AJ26" s="89"/>
      <c r="AK26" s="89"/>
      <c r="AL26" s="45">
        <v>0.25</v>
      </c>
      <c r="AM26" s="45">
        <f>AL26*L26</f>
        <v>2.5000000000000001E-2</v>
      </c>
      <c r="AN26" s="45">
        <v>0.25</v>
      </c>
      <c r="AO26" s="45">
        <f t="shared" si="28"/>
        <v>2.5000000000000001E-2</v>
      </c>
      <c r="AP26" s="45">
        <v>0.25</v>
      </c>
      <c r="AQ26" s="45">
        <f t="shared" si="29"/>
        <v>2.5000000000000001E-2</v>
      </c>
      <c r="AR26" s="45">
        <v>0.25</v>
      </c>
      <c r="AS26" s="45">
        <f t="shared" si="30"/>
        <v>2.5000000000000001E-2</v>
      </c>
      <c r="AT26" s="164">
        <f t="shared" si="31"/>
        <v>1</v>
      </c>
      <c r="AU26" s="52"/>
      <c r="AV26" s="53">
        <f>AU26*L33</f>
        <v>0</v>
      </c>
      <c r="AW26" s="52"/>
      <c r="AX26" s="53">
        <f>AW26*L33</f>
        <v>0</v>
      </c>
      <c r="AY26" s="52"/>
      <c r="AZ26" s="53">
        <f>AY26*L33</f>
        <v>0</v>
      </c>
      <c r="BA26" s="52"/>
      <c r="BB26" s="53">
        <f>BA26*L33</f>
        <v>0</v>
      </c>
      <c r="BC26" s="54">
        <f t="shared" si="17"/>
        <v>-0.25</v>
      </c>
      <c r="BD26" s="54">
        <f t="shared" si="18"/>
        <v>-0.25</v>
      </c>
      <c r="BE26" s="54">
        <f t="shared" si="19"/>
        <v>-0.25</v>
      </c>
      <c r="BF26" s="54">
        <f t="shared" si="20"/>
        <v>-0.25</v>
      </c>
      <c r="BG26" s="55">
        <f t="shared" si="21"/>
        <v>-0.25</v>
      </c>
      <c r="BH26" s="55">
        <f t="shared" si="22"/>
        <v>-0.5</v>
      </c>
      <c r="BI26" s="55">
        <f t="shared" si="23"/>
        <v>-0.75</v>
      </c>
      <c r="BJ26" s="55">
        <f t="shared" si="24"/>
        <v>-1</v>
      </c>
      <c r="BK26" s="45">
        <f t="shared" si="25"/>
        <v>0</v>
      </c>
      <c r="BL26" s="56" t="s">
        <v>566</v>
      </c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Z26" s="5"/>
      <c r="CI26" s="1"/>
    </row>
    <row r="27" spans="5:87" ht="86.25" customHeight="1" x14ac:dyDescent="0.2">
      <c r="E27" s="168"/>
      <c r="F27" s="168"/>
      <c r="G27" s="191"/>
      <c r="H27" s="191"/>
      <c r="I27" s="191"/>
      <c r="J27" s="191"/>
      <c r="K27" s="124" t="s">
        <v>126</v>
      </c>
      <c r="L27" s="45">
        <v>0.15</v>
      </c>
      <c r="M27" s="45" t="s">
        <v>194</v>
      </c>
      <c r="N27" s="46" t="s">
        <v>525</v>
      </c>
      <c r="O27" s="45">
        <v>1</v>
      </c>
      <c r="P27" s="48">
        <v>45931</v>
      </c>
      <c r="Q27" s="48">
        <v>46021</v>
      </c>
      <c r="R27" s="47">
        <f t="shared" si="14"/>
        <v>90</v>
      </c>
      <c r="S27" s="49">
        <f t="shared" ca="1" si="15"/>
        <v>328</v>
      </c>
      <c r="T27" s="50"/>
      <c r="U27" s="51" t="str">
        <f t="shared" ca="1" si="16"/>
        <v>Pendiente</v>
      </c>
      <c r="V27" s="51">
        <f t="shared" ca="1" si="26"/>
        <v>328</v>
      </c>
      <c r="W27" s="51" t="s">
        <v>377</v>
      </c>
      <c r="X27" s="51" t="s">
        <v>381</v>
      </c>
      <c r="Y27" s="51" t="s">
        <v>382</v>
      </c>
      <c r="Z27" s="92">
        <f t="shared" si="27"/>
        <v>45000000</v>
      </c>
      <c r="AA27" s="92">
        <v>45000000</v>
      </c>
      <c r="AB27" s="92"/>
      <c r="AC27" s="92"/>
      <c r="AD27" s="89"/>
      <c r="AE27" s="89"/>
      <c r="AF27" s="89"/>
      <c r="AG27" s="89"/>
      <c r="AH27" s="89"/>
      <c r="AI27" s="89"/>
      <c r="AJ27" s="89"/>
      <c r="AK27" s="89"/>
      <c r="AL27" s="45">
        <v>0</v>
      </c>
      <c r="AM27" s="45">
        <f>AL27*L27</f>
        <v>0</v>
      </c>
      <c r="AN27" s="45">
        <v>0</v>
      </c>
      <c r="AO27" s="45">
        <f t="shared" si="28"/>
        <v>0</v>
      </c>
      <c r="AP27" s="45">
        <v>0</v>
      </c>
      <c r="AQ27" s="45">
        <f t="shared" si="29"/>
        <v>0</v>
      </c>
      <c r="AR27" s="45">
        <v>1</v>
      </c>
      <c r="AS27" s="45">
        <f t="shared" si="30"/>
        <v>0.15</v>
      </c>
      <c r="AT27" s="164">
        <f t="shared" si="31"/>
        <v>1</v>
      </c>
      <c r="AU27" s="52"/>
      <c r="AV27" s="53">
        <f>AU27*L34</f>
        <v>0</v>
      </c>
      <c r="AW27" s="52"/>
      <c r="AX27" s="53">
        <f>AW27*L34</f>
        <v>0</v>
      </c>
      <c r="AY27" s="52"/>
      <c r="AZ27" s="53">
        <f>AY27*L34</f>
        <v>0</v>
      </c>
      <c r="BA27" s="52"/>
      <c r="BB27" s="53">
        <f>BA27*L34</f>
        <v>0</v>
      </c>
      <c r="BC27" s="54">
        <f t="shared" si="17"/>
        <v>0</v>
      </c>
      <c r="BD27" s="54">
        <f t="shared" si="18"/>
        <v>0</v>
      </c>
      <c r="BE27" s="54">
        <f t="shared" si="19"/>
        <v>0</v>
      </c>
      <c r="BF27" s="54">
        <f t="shared" si="20"/>
        <v>-1</v>
      </c>
      <c r="BG27" s="55">
        <f t="shared" si="21"/>
        <v>0</v>
      </c>
      <c r="BH27" s="55">
        <f t="shared" si="22"/>
        <v>0</v>
      </c>
      <c r="BI27" s="55">
        <f t="shared" si="23"/>
        <v>0</v>
      </c>
      <c r="BJ27" s="55">
        <f t="shared" si="24"/>
        <v>-1</v>
      </c>
      <c r="BK27" s="45">
        <f t="shared" si="25"/>
        <v>0</v>
      </c>
      <c r="BL27" s="56" t="s">
        <v>566</v>
      </c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Z27" s="5"/>
      <c r="CI27" s="1"/>
    </row>
    <row r="28" spans="5:87" ht="114.75" customHeight="1" x14ac:dyDescent="0.2">
      <c r="E28" s="168"/>
      <c r="F28" s="168"/>
      <c r="G28" s="191"/>
      <c r="H28" s="191"/>
      <c r="I28" s="191"/>
      <c r="J28" s="191"/>
      <c r="K28" s="124" t="s">
        <v>127</v>
      </c>
      <c r="L28" s="45">
        <v>0.1</v>
      </c>
      <c r="M28" s="45" t="s">
        <v>195</v>
      </c>
      <c r="N28" s="46" t="s">
        <v>199</v>
      </c>
      <c r="O28" s="45">
        <v>1</v>
      </c>
      <c r="P28" s="48">
        <v>45839</v>
      </c>
      <c r="Q28" s="48">
        <v>45899</v>
      </c>
      <c r="R28" s="47">
        <f t="shared" si="14"/>
        <v>60</v>
      </c>
      <c r="S28" s="49">
        <f t="shared" ca="1" si="15"/>
        <v>206</v>
      </c>
      <c r="T28" s="50"/>
      <c r="U28" s="51" t="str">
        <f t="shared" ca="1" si="16"/>
        <v>Pendiente</v>
      </c>
      <c r="V28" s="51">
        <f t="shared" ca="1" si="26"/>
        <v>206</v>
      </c>
      <c r="W28" s="51" t="s">
        <v>377</v>
      </c>
      <c r="X28" s="51" t="s">
        <v>381</v>
      </c>
      <c r="Y28" s="51" t="s">
        <v>382</v>
      </c>
      <c r="Z28" s="92">
        <f t="shared" si="27"/>
        <v>13000000</v>
      </c>
      <c r="AA28" s="92">
        <v>13000000</v>
      </c>
      <c r="AB28" s="92"/>
      <c r="AC28" s="92"/>
      <c r="AD28" s="89"/>
      <c r="AE28" s="89"/>
      <c r="AF28" s="89"/>
      <c r="AG28" s="89"/>
      <c r="AH28" s="89"/>
      <c r="AI28" s="89"/>
      <c r="AJ28" s="89"/>
      <c r="AK28" s="89"/>
      <c r="AL28" s="45">
        <v>0</v>
      </c>
      <c r="AM28" s="45">
        <f t="shared" ref="AM28:AM29" si="32">AL28*L28</f>
        <v>0</v>
      </c>
      <c r="AN28" s="45">
        <v>0</v>
      </c>
      <c r="AO28" s="45">
        <f t="shared" si="28"/>
        <v>0</v>
      </c>
      <c r="AP28" s="45">
        <v>0.5</v>
      </c>
      <c r="AQ28" s="45">
        <f t="shared" si="29"/>
        <v>0.05</v>
      </c>
      <c r="AR28" s="45">
        <v>0.5</v>
      </c>
      <c r="AS28" s="45">
        <f t="shared" si="30"/>
        <v>0.05</v>
      </c>
      <c r="AT28" s="164">
        <f t="shared" si="31"/>
        <v>1</v>
      </c>
      <c r="AU28" s="52"/>
      <c r="AV28" s="53">
        <f>AU28*L35</f>
        <v>0</v>
      </c>
      <c r="AW28" s="52"/>
      <c r="AX28" s="53">
        <f>AW28*L35</f>
        <v>0</v>
      </c>
      <c r="AY28" s="52"/>
      <c r="AZ28" s="53">
        <f>AY28*L35</f>
        <v>0</v>
      </c>
      <c r="BA28" s="52"/>
      <c r="BB28" s="53">
        <f>BA28*L35</f>
        <v>0</v>
      </c>
      <c r="BC28" s="54">
        <f t="shared" si="17"/>
        <v>0</v>
      </c>
      <c r="BD28" s="54">
        <f t="shared" si="18"/>
        <v>0</v>
      </c>
      <c r="BE28" s="54">
        <f t="shared" si="19"/>
        <v>-0.5</v>
      </c>
      <c r="BF28" s="54">
        <f t="shared" si="20"/>
        <v>-0.5</v>
      </c>
      <c r="BG28" s="55">
        <f t="shared" si="21"/>
        <v>0</v>
      </c>
      <c r="BH28" s="55">
        <f t="shared" si="22"/>
        <v>0</v>
      </c>
      <c r="BI28" s="55">
        <f t="shared" si="23"/>
        <v>-0.5</v>
      </c>
      <c r="BJ28" s="55">
        <f t="shared" si="24"/>
        <v>-1</v>
      </c>
      <c r="BK28" s="45">
        <f t="shared" si="25"/>
        <v>0</v>
      </c>
      <c r="BL28" s="56" t="s">
        <v>566</v>
      </c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Z28" s="5"/>
      <c r="CI28" s="1"/>
    </row>
    <row r="29" spans="5:87" ht="119.25" customHeight="1" x14ac:dyDescent="0.2">
      <c r="E29" s="168"/>
      <c r="F29" s="168"/>
      <c r="G29" s="191"/>
      <c r="H29" s="191"/>
      <c r="I29" s="191"/>
      <c r="J29" s="191"/>
      <c r="K29" s="124" t="s">
        <v>128</v>
      </c>
      <c r="L29" s="45">
        <v>0.1</v>
      </c>
      <c r="M29" s="59" t="s">
        <v>196</v>
      </c>
      <c r="N29" s="46" t="s">
        <v>200</v>
      </c>
      <c r="O29" s="45">
        <v>1</v>
      </c>
      <c r="P29" s="48">
        <v>45870</v>
      </c>
      <c r="Q29" s="48">
        <v>45899</v>
      </c>
      <c r="R29" s="47">
        <f t="shared" si="14"/>
        <v>29</v>
      </c>
      <c r="S29" s="49">
        <f t="shared" ca="1" si="15"/>
        <v>206</v>
      </c>
      <c r="T29" s="50"/>
      <c r="U29" s="51" t="str">
        <f t="shared" ca="1" si="16"/>
        <v>Pendiente</v>
      </c>
      <c r="V29" s="51">
        <f t="shared" ca="1" si="26"/>
        <v>206</v>
      </c>
      <c r="W29" s="51" t="s">
        <v>377</v>
      </c>
      <c r="X29" s="51" t="s">
        <v>381</v>
      </c>
      <c r="Y29" s="51" t="s">
        <v>382</v>
      </c>
      <c r="Z29" s="92">
        <f t="shared" si="27"/>
        <v>62000000</v>
      </c>
      <c r="AA29" s="92">
        <v>62000000</v>
      </c>
      <c r="AB29" s="92"/>
      <c r="AC29" s="92"/>
      <c r="AD29" s="89"/>
      <c r="AE29" s="89"/>
      <c r="AF29" s="89"/>
      <c r="AG29" s="89"/>
      <c r="AH29" s="89"/>
      <c r="AI29" s="89"/>
      <c r="AJ29" s="89"/>
      <c r="AK29" s="89"/>
      <c r="AL29" s="45">
        <v>0</v>
      </c>
      <c r="AM29" s="45">
        <f t="shared" si="32"/>
        <v>0</v>
      </c>
      <c r="AN29" s="45">
        <v>0</v>
      </c>
      <c r="AO29" s="45">
        <f t="shared" si="28"/>
        <v>0</v>
      </c>
      <c r="AP29" s="45">
        <v>0.5</v>
      </c>
      <c r="AQ29" s="45">
        <f t="shared" si="29"/>
        <v>0.05</v>
      </c>
      <c r="AR29" s="45">
        <v>0.5</v>
      </c>
      <c r="AS29" s="45">
        <f t="shared" si="30"/>
        <v>0.05</v>
      </c>
      <c r="AT29" s="164">
        <f t="shared" si="31"/>
        <v>1</v>
      </c>
      <c r="AU29" s="52"/>
      <c r="AV29" s="53">
        <f>AU29*L36</f>
        <v>0</v>
      </c>
      <c r="AW29" s="52"/>
      <c r="AX29" s="53">
        <f>AW29*L36</f>
        <v>0</v>
      </c>
      <c r="AY29" s="52"/>
      <c r="AZ29" s="53">
        <f>AY29*L36</f>
        <v>0</v>
      </c>
      <c r="BA29" s="52"/>
      <c r="BB29" s="53">
        <f>BA29*L36</f>
        <v>0</v>
      </c>
      <c r="BC29" s="54">
        <f t="shared" si="17"/>
        <v>0</v>
      </c>
      <c r="BD29" s="54"/>
      <c r="BE29" s="54"/>
      <c r="BF29" s="54"/>
      <c r="BG29" s="55">
        <f t="shared" si="21"/>
        <v>0</v>
      </c>
      <c r="BH29" s="55"/>
      <c r="BI29" s="55"/>
      <c r="BJ29" s="55"/>
      <c r="BK29" s="45"/>
      <c r="BL29" s="56" t="s">
        <v>566</v>
      </c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Z29" s="5"/>
      <c r="CI29" s="1"/>
    </row>
    <row r="30" spans="5:87" ht="119.25" customHeight="1" x14ac:dyDescent="0.2">
      <c r="E30" s="168"/>
      <c r="F30" s="168"/>
      <c r="G30" s="191"/>
      <c r="H30" s="191"/>
      <c r="I30" s="191"/>
      <c r="J30" s="191"/>
      <c r="K30" s="124" t="s">
        <v>129</v>
      </c>
      <c r="L30" s="45">
        <v>0.1</v>
      </c>
      <c r="M30" s="45" t="s">
        <v>197</v>
      </c>
      <c r="N30" s="46" t="s">
        <v>201</v>
      </c>
      <c r="O30" s="45">
        <v>1</v>
      </c>
      <c r="P30" s="48">
        <v>45901</v>
      </c>
      <c r="Q30" s="48">
        <v>46022</v>
      </c>
      <c r="R30" s="47">
        <f t="shared" ref="R30:R32" si="33">IF(OR(P30="",Q30=""),"",Q30-P30)</f>
        <v>121</v>
      </c>
      <c r="S30" s="49">
        <f t="shared" ref="S30:S32" ca="1" si="34">IF(OR(P30="",Q30=""),"",Q30-TODAY())</f>
        <v>329</v>
      </c>
      <c r="T30" s="50"/>
      <c r="U30" s="51" t="str">
        <f t="shared" ca="1" si="16"/>
        <v>Pendiente</v>
      </c>
      <c r="V30" s="51">
        <f t="shared" ref="V30:V32" ca="1" si="35">IF((OR(P30="",Q30="")),"",IF(U30="Finalizada","Finalizada",(Q30-$B$2)))</f>
        <v>329</v>
      </c>
      <c r="W30" s="51" t="s">
        <v>377</v>
      </c>
      <c r="X30" s="51" t="s">
        <v>383</v>
      </c>
      <c r="Y30" s="51" t="s">
        <v>384</v>
      </c>
      <c r="Z30" s="92">
        <f t="shared" si="27"/>
        <v>7000000</v>
      </c>
      <c r="AA30" s="92">
        <v>7000000</v>
      </c>
      <c r="AB30" s="92"/>
      <c r="AC30" s="92"/>
      <c r="AD30" s="89"/>
      <c r="AE30" s="89"/>
      <c r="AF30" s="89"/>
      <c r="AG30" s="89"/>
      <c r="AH30" s="89"/>
      <c r="AI30" s="89"/>
      <c r="AJ30" s="89"/>
      <c r="AK30" s="89"/>
      <c r="AL30" s="45">
        <v>0</v>
      </c>
      <c r="AM30" s="45">
        <f>AL30*L30</f>
        <v>0</v>
      </c>
      <c r="AN30" s="45">
        <v>0</v>
      </c>
      <c r="AO30" s="45">
        <f t="shared" si="28"/>
        <v>0</v>
      </c>
      <c r="AP30" s="45">
        <v>0.5</v>
      </c>
      <c r="AQ30" s="45">
        <f t="shared" si="29"/>
        <v>0.05</v>
      </c>
      <c r="AR30" s="45">
        <v>0.5</v>
      </c>
      <c r="AS30" s="45">
        <f t="shared" si="30"/>
        <v>0.05</v>
      </c>
      <c r="AT30" s="164">
        <f t="shared" si="31"/>
        <v>1</v>
      </c>
      <c r="AU30" s="52"/>
      <c r="AV30" s="53">
        <f>AU30*L37</f>
        <v>0</v>
      </c>
      <c r="AW30" s="52"/>
      <c r="AX30" s="53">
        <f>AW30*L37</f>
        <v>0</v>
      </c>
      <c r="AY30" s="52"/>
      <c r="AZ30" s="53">
        <f>AY30*L37</f>
        <v>0</v>
      </c>
      <c r="BA30" s="52"/>
      <c r="BB30" s="53">
        <f>BA30*L37</f>
        <v>0</v>
      </c>
      <c r="BC30" s="54">
        <f t="shared" ref="BC30:BC32" si="36">AU30-AL30</f>
        <v>0</v>
      </c>
      <c r="BD30" s="54">
        <f t="shared" ref="BD30" si="37">AW30-AN30</f>
        <v>0</v>
      </c>
      <c r="BE30" s="54">
        <f t="shared" ref="BE30" si="38">AY30-AP30</f>
        <v>-0.5</v>
      </c>
      <c r="BF30" s="54">
        <f t="shared" ref="BF30" si="39">BA30-AR30</f>
        <v>-0.5</v>
      </c>
      <c r="BG30" s="55">
        <f t="shared" ref="BG30:BG32" si="40">SUM(BC30)</f>
        <v>0</v>
      </c>
      <c r="BH30" s="55">
        <f t="shared" ref="BH30" si="41">SUM(BC30,BD30)</f>
        <v>0</v>
      </c>
      <c r="BI30" s="55">
        <f t="shared" ref="BI30" si="42">SUM(BC30:BE30)</f>
        <v>-0.5</v>
      </c>
      <c r="BJ30" s="55">
        <f t="shared" ref="BJ30" si="43">SUM(BC30:BF30)</f>
        <v>-1</v>
      </c>
      <c r="BK30" s="45">
        <f t="shared" ref="BK30" si="44">SUM(AU30,AW30,AY30,BA30)</f>
        <v>0</v>
      </c>
      <c r="BL30" s="56" t="s">
        <v>566</v>
      </c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Z30" s="5"/>
      <c r="CI30" s="1"/>
    </row>
    <row r="31" spans="5:87" ht="119.25" customHeight="1" x14ac:dyDescent="0.2">
      <c r="E31" s="168"/>
      <c r="F31" s="168"/>
      <c r="G31" s="191"/>
      <c r="H31" s="191"/>
      <c r="I31" s="191"/>
      <c r="J31" s="191"/>
      <c r="K31" s="124" t="s">
        <v>385</v>
      </c>
      <c r="L31" s="45">
        <v>0.1</v>
      </c>
      <c r="M31" s="59" t="s">
        <v>196</v>
      </c>
      <c r="N31" s="46" t="s">
        <v>200</v>
      </c>
      <c r="O31" s="45">
        <v>1</v>
      </c>
      <c r="P31" s="48">
        <v>45870</v>
      </c>
      <c r="Q31" s="48">
        <v>45899</v>
      </c>
      <c r="R31" s="47">
        <f t="shared" si="33"/>
        <v>29</v>
      </c>
      <c r="S31" s="49">
        <f t="shared" ca="1" si="34"/>
        <v>206</v>
      </c>
      <c r="T31" s="50"/>
      <c r="U31" s="51" t="str">
        <f t="shared" ca="1" si="16"/>
        <v>Pendiente</v>
      </c>
      <c r="V31" s="51">
        <f t="shared" ca="1" si="35"/>
        <v>206</v>
      </c>
      <c r="W31" s="51" t="s">
        <v>377</v>
      </c>
      <c r="X31" s="51" t="s">
        <v>383</v>
      </c>
      <c r="Y31" s="51" t="s">
        <v>384</v>
      </c>
      <c r="Z31" s="92">
        <f t="shared" si="27"/>
        <v>7000000</v>
      </c>
      <c r="AA31" s="92">
        <f>+AA30</f>
        <v>7000000</v>
      </c>
      <c r="AB31" s="92"/>
      <c r="AC31" s="92"/>
      <c r="AD31" s="89"/>
      <c r="AE31" s="89"/>
      <c r="AF31" s="89"/>
      <c r="AG31" s="89"/>
      <c r="AH31" s="89"/>
      <c r="AI31" s="89"/>
      <c r="AJ31" s="89"/>
      <c r="AK31" s="89"/>
      <c r="AL31" s="45">
        <v>0</v>
      </c>
      <c r="AM31" s="45">
        <f>AL31*L31</f>
        <v>0</v>
      </c>
      <c r="AN31" s="45">
        <v>0</v>
      </c>
      <c r="AO31" s="45">
        <f t="shared" si="28"/>
        <v>0</v>
      </c>
      <c r="AP31" s="45">
        <v>0.5</v>
      </c>
      <c r="AQ31" s="45">
        <f t="shared" si="29"/>
        <v>0.05</v>
      </c>
      <c r="AR31" s="45">
        <v>0.5</v>
      </c>
      <c r="AS31" s="45">
        <f t="shared" si="30"/>
        <v>0.05</v>
      </c>
      <c r="AT31" s="164">
        <f t="shared" si="31"/>
        <v>1</v>
      </c>
      <c r="AU31" s="52"/>
      <c r="AV31" s="53">
        <f>AU31*L36</f>
        <v>0</v>
      </c>
      <c r="AW31" s="52"/>
      <c r="AX31" s="53">
        <f>AW31*L36</f>
        <v>0</v>
      </c>
      <c r="AY31" s="52"/>
      <c r="AZ31" s="53">
        <f>AY31*L36</f>
        <v>0</v>
      </c>
      <c r="BA31" s="52"/>
      <c r="BB31" s="53">
        <f>BA31*L36</f>
        <v>0</v>
      </c>
      <c r="BC31" s="54">
        <f t="shared" si="36"/>
        <v>0</v>
      </c>
      <c r="BD31" s="54"/>
      <c r="BE31" s="54"/>
      <c r="BF31" s="54"/>
      <c r="BG31" s="55">
        <f t="shared" si="40"/>
        <v>0</v>
      </c>
      <c r="BH31" s="55"/>
      <c r="BI31" s="55"/>
      <c r="BJ31" s="55"/>
      <c r="BK31" s="45"/>
      <c r="BL31" s="56" t="s">
        <v>566</v>
      </c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Z31" s="5"/>
      <c r="CI31" s="1"/>
    </row>
    <row r="32" spans="5:87" ht="119.25" customHeight="1" x14ac:dyDescent="0.2">
      <c r="E32" s="168"/>
      <c r="F32" s="168"/>
      <c r="G32" s="191"/>
      <c r="H32" s="191"/>
      <c r="I32" s="191"/>
      <c r="J32" s="191"/>
      <c r="K32" s="124" t="s">
        <v>386</v>
      </c>
      <c r="L32" s="45">
        <v>0.1</v>
      </c>
      <c r="M32" s="45" t="s">
        <v>197</v>
      </c>
      <c r="N32" s="46" t="s">
        <v>201</v>
      </c>
      <c r="O32" s="45">
        <v>1</v>
      </c>
      <c r="P32" s="48">
        <v>45901</v>
      </c>
      <c r="Q32" s="48">
        <v>46022</v>
      </c>
      <c r="R32" s="47">
        <f t="shared" si="33"/>
        <v>121</v>
      </c>
      <c r="S32" s="49">
        <f t="shared" ca="1" si="34"/>
        <v>329</v>
      </c>
      <c r="T32" s="50"/>
      <c r="U32" s="51" t="str">
        <f t="shared" ca="1" si="16"/>
        <v>Pendiente</v>
      </c>
      <c r="V32" s="51">
        <f t="shared" ca="1" si="35"/>
        <v>329</v>
      </c>
      <c r="W32" s="51" t="s">
        <v>377</v>
      </c>
      <c r="X32" s="51" t="s">
        <v>383</v>
      </c>
      <c r="Y32" s="51" t="s">
        <v>384</v>
      </c>
      <c r="Z32" s="92">
        <f t="shared" si="27"/>
        <v>7000000</v>
      </c>
      <c r="AA32" s="92">
        <f>+AA31</f>
        <v>7000000</v>
      </c>
      <c r="AB32" s="92"/>
      <c r="AC32" s="92"/>
      <c r="AD32" s="89"/>
      <c r="AE32" s="89"/>
      <c r="AF32" s="89"/>
      <c r="AG32" s="89"/>
      <c r="AH32" s="89"/>
      <c r="AI32" s="89"/>
      <c r="AJ32" s="89"/>
      <c r="AK32" s="89"/>
      <c r="AL32" s="45">
        <v>0</v>
      </c>
      <c r="AM32" s="45">
        <f>AL32*L32</f>
        <v>0</v>
      </c>
      <c r="AN32" s="45">
        <v>0</v>
      </c>
      <c r="AO32" s="45">
        <f t="shared" si="28"/>
        <v>0</v>
      </c>
      <c r="AP32" s="45">
        <v>0.5</v>
      </c>
      <c r="AQ32" s="45">
        <f t="shared" si="29"/>
        <v>0.05</v>
      </c>
      <c r="AR32" s="45">
        <v>0.5</v>
      </c>
      <c r="AS32" s="45">
        <f t="shared" si="30"/>
        <v>0.05</v>
      </c>
      <c r="AT32" s="164">
        <f t="shared" si="31"/>
        <v>1</v>
      </c>
      <c r="AU32" s="52"/>
      <c r="AV32" s="53">
        <f>AU32*L37</f>
        <v>0</v>
      </c>
      <c r="AW32" s="52"/>
      <c r="AX32" s="53">
        <f>AW32*L37</f>
        <v>0</v>
      </c>
      <c r="AY32" s="52"/>
      <c r="AZ32" s="53">
        <f>AY32*L37</f>
        <v>0</v>
      </c>
      <c r="BA32" s="52"/>
      <c r="BB32" s="53">
        <f>BA32*L37</f>
        <v>0</v>
      </c>
      <c r="BC32" s="54">
        <f t="shared" si="36"/>
        <v>0</v>
      </c>
      <c r="BD32" s="54">
        <f t="shared" ref="BD32" si="45">AW32-AN32</f>
        <v>0</v>
      </c>
      <c r="BE32" s="54">
        <f t="shared" ref="BE32" si="46">AY32-AP32</f>
        <v>-0.5</v>
      </c>
      <c r="BF32" s="54">
        <f t="shared" ref="BF32" si="47">BA32-AR32</f>
        <v>-0.5</v>
      </c>
      <c r="BG32" s="55">
        <f t="shared" si="40"/>
        <v>0</v>
      </c>
      <c r="BH32" s="55">
        <f t="shared" ref="BH32" si="48">SUM(BC32,BD32)</f>
        <v>0</v>
      </c>
      <c r="BI32" s="55">
        <f t="shared" ref="BI32" si="49">SUM(BC32:BE32)</f>
        <v>-0.5</v>
      </c>
      <c r="BJ32" s="55">
        <f t="shared" ref="BJ32" si="50">SUM(BC32:BF32)</f>
        <v>-1</v>
      </c>
      <c r="BK32" s="45">
        <f t="shared" ref="BK32" si="51">SUM(AU32,AW32,AY32,BA32)</f>
        <v>0</v>
      </c>
      <c r="BL32" s="56" t="s">
        <v>566</v>
      </c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Z32" s="5"/>
      <c r="CI32" s="1"/>
    </row>
    <row r="33" spans="5:87" ht="60.75" customHeight="1" x14ac:dyDescent="0.2">
      <c r="E33" s="168"/>
      <c r="F33" s="168"/>
      <c r="G33" s="191"/>
      <c r="H33" s="191"/>
      <c r="I33" s="191"/>
      <c r="J33" s="191"/>
      <c r="K33" s="38"/>
      <c r="L33" s="39">
        <f>SUM(L23:L32)</f>
        <v>0.99999999999999989</v>
      </c>
      <c r="M33" s="39"/>
      <c r="N33" s="38"/>
      <c r="O33" s="38"/>
      <c r="P33" s="38"/>
      <c r="Q33" s="38"/>
      <c r="R33" s="38"/>
      <c r="S33" s="38"/>
      <c r="T33" s="38"/>
      <c r="U33" s="38"/>
      <c r="V33" s="38" t="s">
        <v>51</v>
      </c>
      <c r="W33" s="38"/>
      <c r="X33" s="38"/>
      <c r="Y33" s="38"/>
      <c r="Z33" s="102">
        <f>SUM(Z23:Z32)</f>
        <v>234977072.91254926</v>
      </c>
      <c r="AA33" s="102">
        <f>SUM(AA23:AA32)</f>
        <v>234977072.91254926</v>
      </c>
      <c r="AB33" s="102">
        <f>SUM(AB23:AB32)</f>
        <v>0</v>
      </c>
      <c r="AC33" s="102">
        <f>SUM(AC23:AC32)</f>
        <v>0</v>
      </c>
      <c r="AD33" s="38"/>
      <c r="AE33" s="38"/>
      <c r="AF33" s="38"/>
      <c r="AG33" s="38"/>
      <c r="AH33" s="38"/>
      <c r="AI33" s="38"/>
      <c r="AJ33" s="38"/>
      <c r="AK33" s="38"/>
      <c r="AL33" s="38"/>
      <c r="AM33" s="40">
        <f>SUM(AM23:AM32)/$L33</f>
        <v>6.25E-2</v>
      </c>
      <c r="AN33" s="40"/>
      <c r="AO33" s="40">
        <f>SUM(AO23:AO32)/$L33</f>
        <v>0.16250000000000003</v>
      </c>
      <c r="AP33" s="40"/>
      <c r="AQ33" s="40">
        <f>SUM(AQ23:AQ32)/$L33</f>
        <v>0.31250000000000006</v>
      </c>
      <c r="AR33" s="40"/>
      <c r="AS33" s="40">
        <f>SUM(AS23:AS32)/$L33</f>
        <v>0.46250000000000002</v>
      </c>
      <c r="AT33" s="40">
        <f>SUM(AM33,AO33,AQ33,AS33)</f>
        <v>1</v>
      </c>
      <c r="AU33" s="38"/>
      <c r="AV33" s="39">
        <f>SUM(AV23:AV32)/L33</f>
        <v>0</v>
      </c>
      <c r="AW33" s="38"/>
      <c r="AX33" s="39">
        <f>SUM(AX23:AX32)/L33</f>
        <v>0</v>
      </c>
      <c r="AY33" s="38"/>
      <c r="AZ33" s="39">
        <f>SUM(AZ23:AZ32)/L33</f>
        <v>0</v>
      </c>
      <c r="BA33" s="38"/>
      <c r="BB33" s="39">
        <f>SUM(BB23:BB32)/$L33</f>
        <v>0</v>
      </c>
      <c r="BC33" s="42">
        <f>AX33-AO33</f>
        <v>-0.16250000000000003</v>
      </c>
      <c r="BD33" s="42">
        <f>AV33-AM33</f>
        <v>-6.25E-2</v>
      </c>
      <c r="BE33" s="42">
        <f>AX33-AO33</f>
        <v>-0.16250000000000003</v>
      </c>
      <c r="BF33" s="42">
        <f>AZ33-AQ33</f>
        <v>-0.31250000000000006</v>
      </c>
      <c r="BG33" s="42">
        <f>BB33-AS33</f>
        <v>-0.46250000000000002</v>
      </c>
      <c r="BH33" s="42">
        <f>SUM(BD33)</f>
        <v>-6.25E-2</v>
      </c>
      <c r="BI33" s="42">
        <f>SUM(BD33,BE33)</f>
        <v>-0.22500000000000003</v>
      </c>
      <c r="BJ33" s="42">
        <f>SUM(BD33:BF33)</f>
        <v>-0.53750000000000009</v>
      </c>
      <c r="BK33" s="42">
        <f>SUM(BD33:BG33)</f>
        <v>-1</v>
      </c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</row>
    <row r="34" spans="5:87" ht="60.75" customHeight="1" x14ac:dyDescent="0.2">
      <c r="E34" s="168"/>
      <c r="F34" s="168"/>
      <c r="G34" s="191"/>
      <c r="H34" s="191"/>
      <c r="I34" s="191"/>
      <c r="J34" s="191"/>
      <c r="K34" s="103"/>
      <c r="L34" s="104"/>
      <c r="M34" s="104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5"/>
      <c r="BE34" s="105"/>
      <c r="BF34" s="105"/>
      <c r="BG34" s="105"/>
      <c r="BH34" s="105"/>
      <c r="BI34" s="105"/>
      <c r="BJ34" s="105"/>
      <c r="BK34" s="105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</row>
    <row r="35" spans="5:87" ht="6" customHeight="1" x14ac:dyDescent="0.2">
      <c r="BL35" s="32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Z35" s="5"/>
      <c r="CI35" s="1"/>
    </row>
    <row r="36" spans="5:87" ht="41.25" customHeight="1" x14ac:dyDescent="0.2">
      <c r="E36" s="36" t="s">
        <v>391</v>
      </c>
      <c r="F36" s="37"/>
      <c r="G36" s="37"/>
      <c r="H36" s="37"/>
      <c r="I36" s="37"/>
      <c r="J36" s="37"/>
      <c r="K36" s="38"/>
      <c r="L36" s="39"/>
      <c r="M36" s="39"/>
      <c r="N36" s="38"/>
      <c r="O36" s="38"/>
      <c r="P36" s="38"/>
      <c r="Q36" s="38"/>
      <c r="R36" s="38"/>
      <c r="S36" s="38"/>
      <c r="T36" s="38"/>
      <c r="U36" s="38" t="s">
        <v>50</v>
      </c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40"/>
      <c r="AM36" s="40"/>
      <c r="AN36" s="40"/>
      <c r="AO36" s="40"/>
      <c r="AP36" s="40"/>
      <c r="AQ36" s="40"/>
      <c r="AR36" s="40"/>
      <c r="AS36" s="38"/>
      <c r="AT36" s="38"/>
      <c r="AU36" s="41"/>
      <c r="AV36" s="41"/>
      <c r="AW36" s="41"/>
      <c r="AX36" s="41"/>
      <c r="AY36" s="41"/>
      <c r="AZ36" s="41"/>
      <c r="BA36" s="41"/>
      <c r="BB36" s="41"/>
      <c r="BC36" s="42"/>
      <c r="BD36" s="42"/>
      <c r="BE36" s="42"/>
      <c r="BF36" s="42"/>
      <c r="BG36" s="42"/>
      <c r="BH36" s="42"/>
      <c r="BI36" s="42"/>
      <c r="BJ36" s="42"/>
      <c r="BK36" s="43"/>
      <c r="BL36" s="83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Z36" s="5"/>
      <c r="CI36" s="1"/>
    </row>
    <row r="37" spans="5:87" ht="60.75" customHeight="1" x14ac:dyDescent="0.2">
      <c r="E37" s="167" t="s">
        <v>26</v>
      </c>
      <c r="F37" s="167" t="s">
        <v>15</v>
      </c>
      <c r="G37" s="191" t="s">
        <v>466</v>
      </c>
      <c r="H37" s="191" t="s">
        <v>568</v>
      </c>
      <c r="I37" s="191" t="s">
        <v>467</v>
      </c>
      <c r="J37" s="191" t="s">
        <v>468</v>
      </c>
      <c r="K37" s="124" t="s">
        <v>130</v>
      </c>
      <c r="L37" s="45">
        <v>0.4</v>
      </c>
      <c r="M37" s="44" t="s">
        <v>204</v>
      </c>
      <c r="N37" s="44" t="s">
        <v>205</v>
      </c>
      <c r="O37" s="116">
        <v>1</v>
      </c>
      <c r="P37" s="48">
        <v>45658</v>
      </c>
      <c r="Q37" s="48">
        <v>45746</v>
      </c>
      <c r="R37" s="47">
        <f t="shared" ref="R37:R39" si="52">IF(OR(P37="",Q37=""),"",Q37-P37)</f>
        <v>88</v>
      </c>
      <c r="S37" s="49">
        <f t="shared" ref="S37:S39" ca="1" si="53">IF(OR(P37="",Q37=""),"",Q37-TODAY())</f>
        <v>53</v>
      </c>
      <c r="T37" s="50"/>
      <c r="U37" s="51" t="str">
        <f t="shared" ref="U37:U39" ca="1" si="54">IF(R37="","",(IF(AND(S37&gt;0,BK37&lt;100%),"Pendiente",IF(AND(S37&gt;0,BK37=100%),"Finalizada",IF(AND(S37&lt;0,BK37=100%),"Finalizada","Pendiente")))))</f>
        <v>Pendiente</v>
      </c>
      <c r="V37" s="51">
        <f ca="1">IF((OR(P37="",Q37="")),"",IF(U37="Finalizada","Finalizada",(Q37-$B$2)))</f>
        <v>53</v>
      </c>
      <c r="W37" s="51" t="s">
        <v>377</v>
      </c>
      <c r="X37" s="51" t="s">
        <v>381</v>
      </c>
      <c r="Y37" s="51" t="s">
        <v>382</v>
      </c>
      <c r="Z37" s="92">
        <f t="shared" ref="Z37:Z39" si="55">SUM(AA37:AC37)</f>
        <v>27000000</v>
      </c>
      <c r="AA37" s="92">
        <v>27000000</v>
      </c>
      <c r="AB37" s="92"/>
      <c r="AC37" s="92"/>
      <c r="AD37" s="89"/>
      <c r="AE37" s="89"/>
      <c r="AF37" s="89"/>
      <c r="AG37" s="89"/>
      <c r="AH37" s="89"/>
      <c r="AI37" s="89"/>
      <c r="AJ37" s="89"/>
      <c r="AK37" s="89"/>
      <c r="AL37" s="45">
        <v>1</v>
      </c>
      <c r="AM37" s="45">
        <f t="shared" ref="AM37:AM39" si="56">AL37*L37</f>
        <v>0.4</v>
      </c>
      <c r="AN37" s="45">
        <v>0</v>
      </c>
      <c r="AO37" s="45">
        <f t="shared" ref="AO37:AO39" si="57">AN37*L37</f>
        <v>0</v>
      </c>
      <c r="AP37" s="45">
        <v>0</v>
      </c>
      <c r="AQ37" s="45">
        <f t="shared" ref="AQ37:AQ39" si="58">AP37*L37</f>
        <v>0</v>
      </c>
      <c r="AR37" s="45">
        <v>0</v>
      </c>
      <c r="AS37" s="45">
        <f t="shared" ref="AS37:AS39" si="59">AR37*L37</f>
        <v>0</v>
      </c>
      <c r="AT37" s="164">
        <f>SUM(AL37,AN37,AP37,AR37)</f>
        <v>1</v>
      </c>
      <c r="AU37" s="52"/>
      <c r="AV37" s="53">
        <f t="shared" ref="AV37:AV39" si="60">AU37*L37</f>
        <v>0</v>
      </c>
      <c r="AW37" s="52"/>
      <c r="AX37" s="53">
        <f t="shared" ref="AX37:AX39" si="61">AW37*L37</f>
        <v>0</v>
      </c>
      <c r="AY37" s="52"/>
      <c r="AZ37" s="53">
        <f t="shared" ref="AZ37:AZ39" si="62">AY37*L37</f>
        <v>0</v>
      </c>
      <c r="BA37" s="52"/>
      <c r="BB37" s="53">
        <f t="shared" ref="BB37:BB39" si="63">BA37*L37</f>
        <v>0</v>
      </c>
      <c r="BC37" s="54">
        <f t="shared" ref="BC37:BC39" si="64">AU37-AL37</f>
        <v>-1</v>
      </c>
      <c r="BD37" s="54">
        <f t="shared" ref="BD37:BD39" si="65">AW37-AN37</f>
        <v>0</v>
      </c>
      <c r="BE37" s="54">
        <f t="shared" ref="BE37:BE39" si="66">AY37-AP37</f>
        <v>0</v>
      </c>
      <c r="BF37" s="54">
        <f t="shared" ref="BF37:BF39" si="67">BA37-AR37</f>
        <v>0</v>
      </c>
      <c r="BG37" s="55">
        <f t="shared" ref="BG37:BG39" si="68">SUM(BC37)</f>
        <v>-1</v>
      </c>
      <c r="BH37" s="55">
        <f t="shared" ref="BH37:BH39" si="69">SUM(BC37,BD37)</f>
        <v>-1</v>
      </c>
      <c r="BI37" s="55">
        <f t="shared" ref="BI37:BI39" si="70">SUM(BC37:BE37)</f>
        <v>-1</v>
      </c>
      <c r="BJ37" s="55">
        <f t="shared" ref="BJ37:BJ39" si="71">SUM(BC37:BF37)</f>
        <v>-1</v>
      </c>
      <c r="BK37" s="45">
        <f t="shared" ref="BK37:BK39" si="72">SUM(AU37,AW37,AY37,BA37)</f>
        <v>0</v>
      </c>
      <c r="BL37" s="56" t="s">
        <v>566</v>
      </c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Z37" s="5"/>
      <c r="CI37" s="1"/>
    </row>
    <row r="38" spans="5:87" ht="60.75" customHeight="1" x14ac:dyDescent="0.2">
      <c r="E38" s="168"/>
      <c r="F38" s="168"/>
      <c r="G38" s="191"/>
      <c r="H38" s="191"/>
      <c r="I38" s="191"/>
      <c r="J38" s="191"/>
      <c r="K38" s="124" t="s">
        <v>202</v>
      </c>
      <c r="L38" s="45">
        <v>0.3</v>
      </c>
      <c r="M38" s="44" t="s">
        <v>55</v>
      </c>
      <c r="N38" s="44" t="s">
        <v>206</v>
      </c>
      <c r="O38" s="116">
        <v>1</v>
      </c>
      <c r="P38" s="48">
        <v>45658</v>
      </c>
      <c r="Q38" s="48">
        <v>45688</v>
      </c>
      <c r="R38" s="47">
        <f t="shared" si="52"/>
        <v>30</v>
      </c>
      <c r="S38" s="49">
        <f t="shared" ca="1" si="53"/>
        <v>-5</v>
      </c>
      <c r="T38" s="50"/>
      <c r="U38" s="51" t="str">
        <f t="shared" ca="1" si="54"/>
        <v>Pendiente</v>
      </c>
      <c r="V38" s="51">
        <f t="shared" ref="V38:V39" ca="1" si="73">IF((OR(P38="",Q38="")),"",IF(U38="Finalizada","Finalizada",(Q38-$B$2)))</f>
        <v>-5</v>
      </c>
      <c r="W38" s="51" t="s">
        <v>370</v>
      </c>
      <c r="X38" s="51" t="s">
        <v>355</v>
      </c>
      <c r="Y38" s="51" t="s">
        <v>342</v>
      </c>
      <c r="Z38" s="92">
        <f t="shared" si="55"/>
        <v>11738536.456274625</v>
      </c>
      <c r="AA38" s="92">
        <v>11738536.456274625</v>
      </c>
      <c r="AB38" s="91"/>
      <c r="AC38" s="91"/>
      <c r="AD38" s="89"/>
      <c r="AE38" s="89"/>
      <c r="AF38" s="89"/>
      <c r="AG38" s="89"/>
      <c r="AH38" s="89"/>
      <c r="AI38" s="89"/>
      <c r="AJ38" s="89"/>
      <c r="AK38" s="89"/>
      <c r="AL38" s="45">
        <v>1</v>
      </c>
      <c r="AM38" s="45">
        <f t="shared" si="56"/>
        <v>0.3</v>
      </c>
      <c r="AN38" s="45">
        <v>0</v>
      </c>
      <c r="AO38" s="45">
        <f t="shared" si="57"/>
        <v>0</v>
      </c>
      <c r="AP38" s="45">
        <v>0</v>
      </c>
      <c r="AQ38" s="45">
        <f t="shared" si="58"/>
        <v>0</v>
      </c>
      <c r="AR38" s="45">
        <v>0</v>
      </c>
      <c r="AS38" s="45">
        <f t="shared" si="59"/>
        <v>0</v>
      </c>
      <c r="AT38" s="164">
        <f t="shared" ref="AT38:AT39" si="74">SUM(AL38,AN38,AP38,AR38)</f>
        <v>1</v>
      </c>
      <c r="AU38" s="52"/>
      <c r="AV38" s="53">
        <f t="shared" si="60"/>
        <v>0</v>
      </c>
      <c r="AW38" s="52"/>
      <c r="AX38" s="53">
        <f t="shared" si="61"/>
        <v>0</v>
      </c>
      <c r="AY38" s="52"/>
      <c r="AZ38" s="53">
        <f t="shared" si="62"/>
        <v>0</v>
      </c>
      <c r="BA38" s="52"/>
      <c r="BB38" s="53">
        <f t="shared" si="63"/>
        <v>0</v>
      </c>
      <c r="BC38" s="54">
        <f t="shared" si="64"/>
        <v>-1</v>
      </c>
      <c r="BD38" s="54">
        <f t="shared" si="65"/>
        <v>0</v>
      </c>
      <c r="BE38" s="54">
        <f t="shared" si="66"/>
        <v>0</v>
      </c>
      <c r="BF38" s="54">
        <f t="shared" si="67"/>
        <v>0</v>
      </c>
      <c r="BG38" s="55">
        <f t="shared" si="68"/>
        <v>-1</v>
      </c>
      <c r="BH38" s="55">
        <f t="shared" si="69"/>
        <v>-1</v>
      </c>
      <c r="BI38" s="55">
        <f t="shared" si="70"/>
        <v>-1</v>
      </c>
      <c r="BJ38" s="55">
        <f t="shared" si="71"/>
        <v>-1</v>
      </c>
      <c r="BK38" s="45">
        <f t="shared" si="72"/>
        <v>0</v>
      </c>
      <c r="BL38" s="56" t="s">
        <v>569</v>
      </c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Z38" s="5"/>
      <c r="CI38" s="1"/>
    </row>
    <row r="39" spans="5:87" ht="60.75" customHeight="1" x14ac:dyDescent="0.2">
      <c r="E39" s="168"/>
      <c r="F39" s="168"/>
      <c r="G39" s="191"/>
      <c r="H39" s="191"/>
      <c r="I39" s="191"/>
      <c r="J39" s="191"/>
      <c r="K39" s="124" t="s">
        <v>203</v>
      </c>
      <c r="L39" s="45">
        <v>0.3</v>
      </c>
      <c r="M39" s="44" t="s">
        <v>56</v>
      </c>
      <c r="N39" s="44" t="s">
        <v>526</v>
      </c>
      <c r="O39" s="116">
        <v>1</v>
      </c>
      <c r="P39" s="48">
        <v>45658</v>
      </c>
      <c r="Q39" s="48">
        <v>45716</v>
      </c>
      <c r="R39" s="47">
        <f t="shared" si="52"/>
        <v>58</v>
      </c>
      <c r="S39" s="49">
        <f t="shared" ca="1" si="53"/>
        <v>23</v>
      </c>
      <c r="T39" s="50"/>
      <c r="U39" s="51" t="str">
        <f t="shared" ca="1" si="54"/>
        <v>Pendiente</v>
      </c>
      <c r="V39" s="51">
        <f t="shared" ca="1" si="73"/>
        <v>23</v>
      </c>
      <c r="W39" s="51" t="s">
        <v>370</v>
      </c>
      <c r="X39" s="51" t="s">
        <v>355</v>
      </c>
      <c r="Y39" s="51" t="s">
        <v>342</v>
      </c>
      <c r="Z39" s="92">
        <f t="shared" si="55"/>
        <v>11738536.456274625</v>
      </c>
      <c r="AA39" s="92">
        <v>11738536.456274625</v>
      </c>
      <c r="AB39" s="91"/>
      <c r="AC39" s="91"/>
      <c r="AD39" s="89"/>
      <c r="AE39" s="89"/>
      <c r="AF39" s="89"/>
      <c r="AG39" s="89"/>
      <c r="AH39" s="89"/>
      <c r="AI39" s="89"/>
      <c r="AJ39" s="89"/>
      <c r="AK39" s="89"/>
      <c r="AL39" s="45">
        <v>1</v>
      </c>
      <c r="AM39" s="45">
        <f t="shared" si="56"/>
        <v>0.3</v>
      </c>
      <c r="AN39" s="45">
        <v>0</v>
      </c>
      <c r="AO39" s="45">
        <f t="shared" si="57"/>
        <v>0</v>
      </c>
      <c r="AP39" s="45">
        <v>0</v>
      </c>
      <c r="AQ39" s="45">
        <f t="shared" si="58"/>
        <v>0</v>
      </c>
      <c r="AR39" s="45">
        <v>0</v>
      </c>
      <c r="AS39" s="45">
        <f t="shared" si="59"/>
        <v>0</v>
      </c>
      <c r="AT39" s="164">
        <f t="shared" si="74"/>
        <v>1</v>
      </c>
      <c r="AU39" s="52"/>
      <c r="AV39" s="53">
        <f t="shared" si="60"/>
        <v>0</v>
      </c>
      <c r="AW39" s="52"/>
      <c r="AX39" s="53">
        <f t="shared" si="61"/>
        <v>0</v>
      </c>
      <c r="AY39" s="52"/>
      <c r="AZ39" s="53">
        <f t="shared" si="62"/>
        <v>0</v>
      </c>
      <c r="BA39" s="52"/>
      <c r="BB39" s="53">
        <f t="shared" si="63"/>
        <v>0</v>
      </c>
      <c r="BC39" s="54">
        <f t="shared" si="64"/>
        <v>-1</v>
      </c>
      <c r="BD39" s="54">
        <f t="shared" si="65"/>
        <v>0</v>
      </c>
      <c r="BE39" s="54">
        <f t="shared" si="66"/>
        <v>0</v>
      </c>
      <c r="BF39" s="54">
        <f t="shared" si="67"/>
        <v>0</v>
      </c>
      <c r="BG39" s="55">
        <f t="shared" si="68"/>
        <v>-1</v>
      </c>
      <c r="BH39" s="55">
        <f t="shared" si="69"/>
        <v>-1</v>
      </c>
      <c r="BI39" s="55">
        <f t="shared" si="70"/>
        <v>-1</v>
      </c>
      <c r="BJ39" s="55">
        <f t="shared" si="71"/>
        <v>-1</v>
      </c>
      <c r="BK39" s="45">
        <f t="shared" si="72"/>
        <v>0</v>
      </c>
      <c r="BL39" s="56" t="s">
        <v>567</v>
      </c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Z39" s="5"/>
      <c r="CI39" s="1"/>
    </row>
    <row r="40" spans="5:87" ht="60.75" customHeight="1" x14ac:dyDescent="0.2">
      <c r="E40" s="168"/>
      <c r="F40" s="168"/>
      <c r="G40" s="191"/>
      <c r="H40" s="191"/>
      <c r="I40" s="191"/>
      <c r="J40" s="191"/>
      <c r="K40" s="38"/>
      <c r="L40" s="39">
        <f>SUM(L37:L39)</f>
        <v>1</v>
      </c>
      <c r="M40" s="39"/>
      <c r="N40" s="38"/>
      <c r="O40" s="38"/>
      <c r="P40" s="38"/>
      <c r="Q40" s="38"/>
      <c r="R40" s="38"/>
      <c r="S40" s="38"/>
      <c r="T40" s="38"/>
      <c r="U40" s="38"/>
      <c r="V40" s="38" t="s">
        <v>51</v>
      </c>
      <c r="W40" s="38"/>
      <c r="X40" s="38"/>
      <c r="Y40" s="38"/>
      <c r="Z40" s="102">
        <f>SUM(Z37:Z39)</f>
        <v>50477072.912549257</v>
      </c>
      <c r="AA40" s="102">
        <f>SUM(AA37:AA39)</f>
        <v>50477072.912549257</v>
      </c>
      <c r="AB40" s="102">
        <f>SUM(AB37:AB39)</f>
        <v>0</v>
      </c>
      <c r="AC40" s="102">
        <f>SUM(AC37:AC39)</f>
        <v>0</v>
      </c>
      <c r="AD40" s="38"/>
      <c r="AE40" s="38"/>
      <c r="AF40" s="38"/>
      <c r="AG40" s="38"/>
      <c r="AH40" s="38"/>
      <c r="AI40" s="38"/>
      <c r="AJ40" s="38"/>
      <c r="AK40" s="38"/>
      <c r="AL40" s="38"/>
      <c r="AM40" s="40">
        <f>SUM(AM37:AM39)/$L40</f>
        <v>1</v>
      </c>
      <c r="AN40" s="40"/>
      <c r="AO40" s="40">
        <f>SUM(AO37:AO39)/$L40</f>
        <v>0</v>
      </c>
      <c r="AP40" s="40"/>
      <c r="AQ40" s="40">
        <f>SUM(AQ37:AQ39)/$L40</f>
        <v>0</v>
      </c>
      <c r="AR40" s="40"/>
      <c r="AS40" s="40">
        <f>SUM(AS37:AS39)/$L40</f>
        <v>0</v>
      </c>
      <c r="AT40" s="40">
        <f>SUM(AM40,AO40,AQ40,AS40)</f>
        <v>1</v>
      </c>
      <c r="AU40" s="38"/>
      <c r="AV40" s="39">
        <f>SUM(AV37:AV39)/$L40</f>
        <v>0</v>
      </c>
      <c r="AW40" s="38"/>
      <c r="AX40" s="39">
        <f>SUM(AX37:AX39)/$L40</f>
        <v>0</v>
      </c>
      <c r="AY40" s="38"/>
      <c r="AZ40" s="39">
        <f>SUM(AZ37:AZ39)/$L40</f>
        <v>0</v>
      </c>
      <c r="BA40" s="38"/>
      <c r="BB40" s="39">
        <f>SUM(BB37:BB39)/$L40</f>
        <v>0</v>
      </c>
      <c r="BC40" s="42">
        <f>AX40-AO40</f>
        <v>0</v>
      </c>
      <c r="BD40" s="42">
        <f>AV40-AM40</f>
        <v>-1</v>
      </c>
      <c r="BE40" s="42">
        <f>AX40-AO40</f>
        <v>0</v>
      </c>
      <c r="BF40" s="42">
        <f>AZ40-AQ40</f>
        <v>0</v>
      </c>
      <c r="BG40" s="42">
        <f>BB40-AS40</f>
        <v>0</v>
      </c>
      <c r="BH40" s="42">
        <f>SUM(BD40)</f>
        <v>-1</v>
      </c>
      <c r="BI40" s="42">
        <f>SUM(BD40,BE40)</f>
        <v>-1</v>
      </c>
      <c r="BJ40" s="42">
        <f>SUM(BD40:BF40)</f>
        <v>-1</v>
      </c>
      <c r="BK40" s="42">
        <f>SUM(BD40:BG40)</f>
        <v>-1</v>
      </c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</row>
    <row r="41" spans="5:87" ht="60.75" customHeight="1" x14ac:dyDescent="0.2">
      <c r="E41" s="168"/>
      <c r="F41" s="168"/>
      <c r="G41" s="191"/>
      <c r="H41" s="191"/>
      <c r="I41" s="191"/>
      <c r="J41" s="191"/>
      <c r="K41" s="103"/>
      <c r="L41" s="104"/>
      <c r="M41" s="104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5"/>
      <c r="BE41" s="105"/>
      <c r="BF41" s="105"/>
      <c r="BG41" s="105"/>
      <c r="BH41" s="105"/>
      <c r="BI41" s="105"/>
      <c r="BJ41" s="105"/>
      <c r="BK41" s="105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</row>
    <row r="42" spans="5:87" ht="41.25" customHeight="1" x14ac:dyDescent="0.2">
      <c r="E42" s="36" t="s">
        <v>392</v>
      </c>
      <c r="F42" s="37"/>
      <c r="G42" s="37"/>
      <c r="H42" s="37"/>
      <c r="I42" s="37"/>
      <c r="J42" s="37"/>
      <c r="K42" s="38"/>
      <c r="L42" s="39"/>
      <c r="M42" s="39"/>
      <c r="N42" s="38"/>
      <c r="O42" s="38"/>
      <c r="P42" s="38"/>
      <c r="Q42" s="38"/>
      <c r="R42" s="38"/>
      <c r="S42" s="38"/>
      <c r="T42" s="38"/>
      <c r="U42" s="38" t="s">
        <v>50</v>
      </c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40"/>
      <c r="AM42" s="40"/>
      <c r="AN42" s="40"/>
      <c r="AO42" s="40"/>
      <c r="AP42" s="40"/>
      <c r="AQ42" s="40"/>
      <c r="AR42" s="40"/>
      <c r="AS42" s="38"/>
      <c r="AT42" s="38"/>
      <c r="AU42" s="41"/>
      <c r="AV42" s="41"/>
      <c r="AW42" s="41"/>
      <c r="AX42" s="41"/>
      <c r="AY42" s="41"/>
      <c r="AZ42" s="41"/>
      <c r="BA42" s="41"/>
      <c r="BB42" s="41"/>
      <c r="BC42" s="42"/>
      <c r="BD42" s="42"/>
      <c r="BE42" s="42"/>
      <c r="BF42" s="42"/>
      <c r="BG42" s="42"/>
      <c r="BH42" s="42"/>
      <c r="BI42" s="42"/>
      <c r="BJ42" s="42"/>
      <c r="BK42" s="43"/>
      <c r="BL42" s="83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Z42" s="5"/>
      <c r="CI42" s="1"/>
    </row>
    <row r="43" spans="5:87" ht="60.75" customHeight="1" x14ac:dyDescent="0.2">
      <c r="E43" s="167" t="s">
        <v>57</v>
      </c>
      <c r="F43" s="167" t="s">
        <v>207</v>
      </c>
      <c r="G43" s="191" t="s">
        <v>469</v>
      </c>
      <c r="H43" s="191" t="s">
        <v>552</v>
      </c>
      <c r="I43" s="191" t="s">
        <v>467</v>
      </c>
      <c r="J43" s="191" t="s">
        <v>470</v>
      </c>
      <c r="K43" s="124" t="s">
        <v>131</v>
      </c>
      <c r="L43" s="45">
        <v>0.5</v>
      </c>
      <c r="M43" s="44" t="s">
        <v>58</v>
      </c>
      <c r="N43" s="44" t="s">
        <v>16</v>
      </c>
      <c r="O43" s="116">
        <v>1</v>
      </c>
      <c r="P43" s="48">
        <v>45689</v>
      </c>
      <c r="Q43" s="48">
        <v>46011</v>
      </c>
      <c r="R43" s="47">
        <f t="shared" ref="R43:R44" si="75">IF(OR(P43="",Q43=""),"",Q43-P43)</f>
        <v>322</v>
      </c>
      <c r="S43" s="49">
        <f t="shared" ref="S43:S44" ca="1" si="76">IF(OR(P43="",Q43=""),"",Q43-TODAY())</f>
        <v>318</v>
      </c>
      <c r="T43" s="50"/>
      <c r="U43" s="51" t="str">
        <f t="shared" ref="U43:U44" ca="1" si="77">IF(R43="","",(IF(AND(S43&gt;0,BK43&lt;100%),"Pendiente",IF(AND(S43&gt;0,BK43=100%),"Finalizada",IF(AND(S43&lt;0,BK43=100%),"Finalizada","Pendiente")))))</f>
        <v>Pendiente</v>
      </c>
      <c r="V43" s="51">
        <f ca="1">IF((OR(P43="",Q43="")),"",IF(U43="Finalizada","Finalizada",(Q43-$B$2)))</f>
        <v>318</v>
      </c>
      <c r="W43" s="51" t="s">
        <v>370</v>
      </c>
      <c r="X43" s="51" t="s">
        <v>375</v>
      </c>
      <c r="Y43" s="51" t="s">
        <v>354</v>
      </c>
      <c r="Z43" s="92">
        <f t="shared" ref="Z43:Z44" si="78">SUM(AA43:AC43)</f>
        <v>2407271.5308690411</v>
      </c>
      <c r="AA43" s="92">
        <v>2407271.5308690411</v>
      </c>
      <c r="AB43" s="92"/>
      <c r="AC43" s="92"/>
      <c r="AD43" s="89"/>
      <c r="AE43" s="89"/>
      <c r="AF43" s="89"/>
      <c r="AG43" s="89"/>
      <c r="AH43" s="89"/>
      <c r="AI43" s="89"/>
      <c r="AJ43" s="89"/>
      <c r="AK43" s="89"/>
      <c r="AL43" s="45">
        <v>0.25</v>
      </c>
      <c r="AM43" s="45">
        <f t="shared" ref="AM43:AM44" si="79">AL43*L43</f>
        <v>0.125</v>
      </c>
      <c r="AN43" s="45">
        <v>0.25</v>
      </c>
      <c r="AO43" s="45">
        <f t="shared" ref="AO43:AO44" si="80">AN43*L43</f>
        <v>0.125</v>
      </c>
      <c r="AP43" s="45">
        <v>0.25</v>
      </c>
      <c r="AQ43" s="45">
        <f t="shared" ref="AQ43:AQ44" si="81">AP43*L43</f>
        <v>0.125</v>
      </c>
      <c r="AR43" s="45">
        <v>0.25</v>
      </c>
      <c r="AS43" s="45">
        <f t="shared" ref="AS43:AS44" si="82">AR43*L43</f>
        <v>0.125</v>
      </c>
      <c r="AT43" s="164">
        <f t="shared" ref="AT43:AT44" si="83">SUM(AL43,AN43,AP43,AR43)</f>
        <v>1</v>
      </c>
      <c r="AU43" s="52"/>
      <c r="AV43" s="53">
        <f t="shared" ref="AV43:AV44" si="84">AU43*L43</f>
        <v>0</v>
      </c>
      <c r="AW43" s="52"/>
      <c r="AX43" s="53">
        <f t="shared" ref="AX43:AX44" si="85">AW43*L43</f>
        <v>0</v>
      </c>
      <c r="AY43" s="52"/>
      <c r="AZ43" s="53">
        <f t="shared" ref="AZ43:AZ44" si="86">AY43*L43</f>
        <v>0</v>
      </c>
      <c r="BA43" s="52"/>
      <c r="BB43" s="53">
        <f t="shared" ref="BB43:BB44" si="87">BA43*L43</f>
        <v>0</v>
      </c>
      <c r="BC43" s="54">
        <f t="shared" ref="BC43:BC44" si="88">AU43-AL43</f>
        <v>-0.25</v>
      </c>
      <c r="BD43" s="54">
        <f t="shared" ref="BD43:BD44" si="89">AW43-AN43</f>
        <v>-0.25</v>
      </c>
      <c r="BE43" s="54">
        <f t="shared" ref="BE43:BE44" si="90">AY43-AP43</f>
        <v>-0.25</v>
      </c>
      <c r="BF43" s="54">
        <f t="shared" ref="BF43:BF44" si="91">BA43-AR43</f>
        <v>-0.25</v>
      </c>
      <c r="BG43" s="55">
        <f t="shared" ref="BG43:BG44" si="92">SUM(BC43)</f>
        <v>-0.25</v>
      </c>
      <c r="BH43" s="55">
        <f t="shared" ref="BH43:BH44" si="93">SUM(BC43,BD43)</f>
        <v>-0.5</v>
      </c>
      <c r="BI43" s="55">
        <f t="shared" ref="BI43:BI44" si="94">SUM(BC43:BE43)</f>
        <v>-0.75</v>
      </c>
      <c r="BJ43" s="55">
        <f t="shared" ref="BJ43:BJ44" si="95">SUM(BC43:BF43)</f>
        <v>-1</v>
      </c>
      <c r="BK43" s="45">
        <f t="shared" ref="BK43:BK44" si="96">SUM(AU43,AW43,AY43,BA43)</f>
        <v>0</v>
      </c>
      <c r="BL43" s="56" t="s">
        <v>78</v>
      </c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Z43" s="5"/>
      <c r="CI43" s="1"/>
    </row>
    <row r="44" spans="5:87" ht="60.75" customHeight="1" x14ac:dyDescent="0.2">
      <c r="E44" s="168"/>
      <c r="F44" s="168"/>
      <c r="G44" s="191"/>
      <c r="H44" s="191"/>
      <c r="I44" s="191"/>
      <c r="J44" s="191"/>
      <c r="K44" s="124" t="s">
        <v>132</v>
      </c>
      <c r="L44" s="45">
        <v>0.5</v>
      </c>
      <c r="M44" s="44" t="s">
        <v>208</v>
      </c>
      <c r="N44" s="44" t="s">
        <v>59</v>
      </c>
      <c r="O44" s="116">
        <v>1</v>
      </c>
      <c r="P44" s="48">
        <v>45658</v>
      </c>
      <c r="Q44" s="48">
        <v>45716</v>
      </c>
      <c r="R44" s="47">
        <f t="shared" si="75"/>
        <v>58</v>
      </c>
      <c r="S44" s="49">
        <f t="shared" ca="1" si="76"/>
        <v>23</v>
      </c>
      <c r="T44" s="50"/>
      <c r="U44" s="51" t="str">
        <f t="shared" ca="1" si="77"/>
        <v>Pendiente</v>
      </c>
      <c r="V44" s="51">
        <f t="shared" ref="V44" ca="1" si="97">IF((OR(P44="",Q44="")),"",IF(U44="Finalizada","Finalizada",(Q44-$B$2)))</f>
        <v>23</v>
      </c>
      <c r="W44" s="51" t="s">
        <v>370</v>
      </c>
      <c r="X44" s="51" t="s">
        <v>375</v>
      </c>
      <c r="Y44" s="51" t="s">
        <v>354</v>
      </c>
      <c r="Z44" s="92">
        <f t="shared" si="78"/>
        <v>2407271.5308690411</v>
      </c>
      <c r="AA44" s="92">
        <v>2407271.5308690411</v>
      </c>
      <c r="AB44" s="91"/>
      <c r="AC44" s="91"/>
      <c r="AD44" s="89"/>
      <c r="AE44" s="89"/>
      <c r="AF44" s="89"/>
      <c r="AG44" s="89"/>
      <c r="AH44" s="89"/>
      <c r="AI44" s="89"/>
      <c r="AJ44" s="89"/>
      <c r="AK44" s="89"/>
      <c r="AL44" s="45">
        <v>1</v>
      </c>
      <c r="AM44" s="45">
        <f t="shared" si="79"/>
        <v>0.5</v>
      </c>
      <c r="AN44" s="45">
        <v>0</v>
      </c>
      <c r="AO44" s="45">
        <f t="shared" si="80"/>
        <v>0</v>
      </c>
      <c r="AP44" s="45">
        <v>0</v>
      </c>
      <c r="AQ44" s="45">
        <f t="shared" si="81"/>
        <v>0</v>
      </c>
      <c r="AR44" s="45">
        <v>0</v>
      </c>
      <c r="AS44" s="45">
        <f t="shared" si="82"/>
        <v>0</v>
      </c>
      <c r="AT44" s="164">
        <f t="shared" si="83"/>
        <v>1</v>
      </c>
      <c r="AU44" s="52"/>
      <c r="AV44" s="53">
        <f t="shared" si="84"/>
        <v>0</v>
      </c>
      <c r="AW44" s="52"/>
      <c r="AX44" s="53">
        <f t="shared" si="85"/>
        <v>0</v>
      </c>
      <c r="AY44" s="52"/>
      <c r="AZ44" s="53">
        <f t="shared" si="86"/>
        <v>0</v>
      </c>
      <c r="BA44" s="52"/>
      <c r="BB44" s="53">
        <f t="shared" si="87"/>
        <v>0</v>
      </c>
      <c r="BC44" s="54">
        <f t="shared" si="88"/>
        <v>-1</v>
      </c>
      <c r="BD44" s="54">
        <f t="shared" si="89"/>
        <v>0</v>
      </c>
      <c r="BE44" s="54">
        <f t="shared" si="90"/>
        <v>0</v>
      </c>
      <c r="BF44" s="54">
        <f t="shared" si="91"/>
        <v>0</v>
      </c>
      <c r="BG44" s="55">
        <f t="shared" si="92"/>
        <v>-1</v>
      </c>
      <c r="BH44" s="55">
        <f t="shared" si="93"/>
        <v>-1</v>
      </c>
      <c r="BI44" s="55">
        <f t="shared" si="94"/>
        <v>-1</v>
      </c>
      <c r="BJ44" s="55">
        <f t="shared" si="95"/>
        <v>-1</v>
      </c>
      <c r="BK44" s="45">
        <f t="shared" si="96"/>
        <v>0</v>
      </c>
      <c r="BL44" s="56" t="s">
        <v>78</v>
      </c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Z44" s="5"/>
      <c r="CI44" s="1"/>
    </row>
    <row r="45" spans="5:87" ht="60.75" customHeight="1" x14ac:dyDescent="0.2">
      <c r="E45" s="168"/>
      <c r="F45" s="168"/>
      <c r="G45" s="191"/>
      <c r="H45" s="191"/>
      <c r="I45" s="191"/>
      <c r="J45" s="191"/>
      <c r="K45" s="38"/>
      <c r="L45" s="39">
        <f>SUM(L43:L44)</f>
        <v>1</v>
      </c>
      <c r="M45" s="39"/>
      <c r="N45" s="38"/>
      <c r="O45" s="38"/>
      <c r="P45" s="38"/>
      <c r="Q45" s="38"/>
      <c r="R45" s="38"/>
      <c r="S45" s="38"/>
      <c r="T45" s="38"/>
      <c r="U45" s="38"/>
      <c r="V45" s="38" t="s">
        <v>51</v>
      </c>
      <c r="W45" s="38"/>
      <c r="X45" s="38"/>
      <c r="Y45" s="38"/>
      <c r="Z45" s="102">
        <f>SUM(Z43:Z44)</f>
        <v>4814543.0617380822</v>
      </c>
      <c r="AA45" s="102">
        <f>SUM(AA43:AA44)</f>
        <v>4814543.0617380822</v>
      </c>
      <c r="AB45" s="102">
        <f>SUM(AB43:AB44)</f>
        <v>0</v>
      </c>
      <c r="AC45" s="102">
        <f>SUM(AC43:AC44)</f>
        <v>0</v>
      </c>
      <c r="AD45" s="38"/>
      <c r="AE45" s="38"/>
      <c r="AF45" s="38"/>
      <c r="AG45" s="38"/>
      <c r="AH45" s="38"/>
      <c r="AI45" s="38"/>
      <c r="AJ45" s="38"/>
      <c r="AK45" s="38"/>
      <c r="AL45" s="38"/>
      <c r="AM45" s="40">
        <f>SUM(AM43:AM44)/$L45</f>
        <v>0.625</v>
      </c>
      <c r="AN45" s="40"/>
      <c r="AO45" s="40">
        <f>SUM(AO43:AO44)/$L45</f>
        <v>0.125</v>
      </c>
      <c r="AP45" s="40"/>
      <c r="AQ45" s="40">
        <f>SUM(AQ43:AQ44)/$L45</f>
        <v>0.125</v>
      </c>
      <c r="AR45" s="40"/>
      <c r="AS45" s="40">
        <f>SUM(AS43:AS44)/$L45</f>
        <v>0.125</v>
      </c>
      <c r="AT45" s="40">
        <f>SUM(AM45,AO45,AQ45,AS45)</f>
        <v>1</v>
      </c>
      <c r="AU45" s="38"/>
      <c r="AV45" s="39">
        <f>SUM(AV43:AV44)/$L45</f>
        <v>0</v>
      </c>
      <c r="AW45" s="38"/>
      <c r="AX45" s="39">
        <f>SUM(AX43:AX44)/$L45</f>
        <v>0</v>
      </c>
      <c r="AY45" s="38"/>
      <c r="AZ45" s="39">
        <f>SUM(AZ43:AZ44)/$L45</f>
        <v>0</v>
      </c>
      <c r="BA45" s="38"/>
      <c r="BB45" s="39">
        <f>SUM(BB43:BB44)/$L45</f>
        <v>0</v>
      </c>
      <c r="BC45" s="42">
        <f>AX45-AO45</f>
        <v>-0.125</v>
      </c>
      <c r="BD45" s="42">
        <f>AV45-AM45</f>
        <v>-0.625</v>
      </c>
      <c r="BE45" s="42">
        <f>AX45-AO45</f>
        <v>-0.125</v>
      </c>
      <c r="BF45" s="42">
        <f>AZ45-AQ45</f>
        <v>-0.125</v>
      </c>
      <c r="BG45" s="42">
        <f>BB45-AS45</f>
        <v>-0.125</v>
      </c>
      <c r="BH45" s="42">
        <f>SUM(BD45)</f>
        <v>-0.625</v>
      </c>
      <c r="BI45" s="42">
        <f>SUM(BD45,BE45)</f>
        <v>-0.75</v>
      </c>
      <c r="BJ45" s="42">
        <f>SUM(BD45:BF45)</f>
        <v>-0.875</v>
      </c>
      <c r="BK45" s="42">
        <f>SUM(BD45:BG45)</f>
        <v>-1</v>
      </c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</row>
    <row r="46" spans="5:87" ht="60.75" customHeight="1" x14ac:dyDescent="0.2">
      <c r="E46" s="168"/>
      <c r="F46" s="168"/>
      <c r="G46" s="191"/>
      <c r="H46" s="191"/>
      <c r="I46" s="191"/>
      <c r="J46" s="191"/>
      <c r="K46" s="103"/>
      <c r="L46" s="104"/>
      <c r="M46" s="104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5"/>
      <c r="BE46" s="105"/>
      <c r="BF46" s="105"/>
      <c r="BG46" s="105"/>
      <c r="BH46" s="105"/>
      <c r="BI46" s="105"/>
      <c r="BJ46" s="105"/>
      <c r="BK46" s="105"/>
      <c r="BL46" s="103"/>
      <c r="BM46" s="103"/>
      <c r="BN46" s="103"/>
      <c r="BO46" s="103"/>
      <c r="BP46" s="103"/>
      <c r="BQ46" s="103"/>
      <c r="BR46" s="103"/>
      <c r="BS46" s="103"/>
      <c r="BT46" s="103"/>
      <c r="BU46" s="103"/>
      <c r="BV46" s="103"/>
    </row>
    <row r="47" spans="5:87" ht="41.25" customHeight="1" x14ac:dyDescent="0.2">
      <c r="E47" s="36" t="s">
        <v>393</v>
      </c>
      <c r="F47" s="37"/>
      <c r="G47" s="37"/>
      <c r="H47" s="37"/>
      <c r="I47" s="37"/>
      <c r="J47" s="37"/>
      <c r="K47" s="38"/>
      <c r="L47" s="39"/>
      <c r="M47" s="39"/>
      <c r="N47" s="38"/>
      <c r="O47" s="38"/>
      <c r="P47" s="38"/>
      <c r="Q47" s="38"/>
      <c r="R47" s="38"/>
      <c r="S47" s="38"/>
      <c r="T47" s="38"/>
      <c r="U47" s="38" t="s">
        <v>50</v>
      </c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40"/>
      <c r="AM47" s="40"/>
      <c r="AN47" s="40"/>
      <c r="AO47" s="40"/>
      <c r="AP47" s="40"/>
      <c r="AQ47" s="40"/>
      <c r="AR47" s="40"/>
      <c r="AS47" s="38"/>
      <c r="AT47" s="38"/>
      <c r="AU47" s="41"/>
      <c r="AV47" s="41"/>
      <c r="AW47" s="41"/>
      <c r="AX47" s="41"/>
      <c r="AY47" s="41"/>
      <c r="AZ47" s="41"/>
      <c r="BA47" s="41"/>
      <c r="BB47" s="41"/>
      <c r="BC47" s="42"/>
      <c r="BD47" s="42"/>
      <c r="BE47" s="42"/>
      <c r="BF47" s="42"/>
      <c r="BG47" s="42"/>
      <c r="BH47" s="42"/>
      <c r="BI47" s="42"/>
      <c r="BJ47" s="42"/>
      <c r="BK47" s="43"/>
      <c r="BL47" s="83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Z47" s="5"/>
      <c r="CI47" s="1"/>
    </row>
    <row r="48" spans="5:87" ht="101.25" customHeight="1" x14ac:dyDescent="0.2">
      <c r="E48" s="167" t="s">
        <v>209</v>
      </c>
      <c r="F48" s="167" t="s">
        <v>108</v>
      </c>
      <c r="G48" s="191" t="s">
        <v>553</v>
      </c>
      <c r="H48" s="191" t="s">
        <v>554</v>
      </c>
      <c r="I48" s="191" t="s">
        <v>467</v>
      </c>
      <c r="J48" s="191" t="s">
        <v>570</v>
      </c>
      <c r="K48" s="124" t="s">
        <v>397</v>
      </c>
      <c r="L48" s="45">
        <v>0.25</v>
      </c>
      <c r="M48" s="45" t="s">
        <v>210</v>
      </c>
      <c r="N48" s="45" t="s">
        <v>214</v>
      </c>
      <c r="O48" s="45">
        <v>1</v>
      </c>
      <c r="P48" s="48">
        <v>45658</v>
      </c>
      <c r="Q48" s="48">
        <v>46022</v>
      </c>
      <c r="R48" s="47">
        <f t="shared" ref="R48:R51" si="98">IF(OR(P48="",Q48=""),"",Q48-P48)</f>
        <v>364</v>
      </c>
      <c r="S48" s="49">
        <f t="shared" ref="S48:S51" ca="1" si="99">IF(OR(P48="",Q48=""),"",Q48-TODAY())</f>
        <v>329</v>
      </c>
      <c r="T48" s="50"/>
      <c r="U48" s="51" t="str">
        <f t="shared" ref="U48:U51" ca="1" si="100">IF(R48="","",(IF(AND(S48&gt;0,BK48&lt;100%),"Pendiente",IF(AND(S48&gt;0,BK48=100%),"Finalizada",IF(AND(S48&lt;0,BK48=100%),"Finalizada","Pendiente")))))</f>
        <v>Pendiente</v>
      </c>
      <c r="V48" s="51">
        <f ca="1">IF((OR(P48="",Q48="")),"",IF(U48="Finalizada","Finalizada",(Q48-$B$2)))</f>
        <v>329</v>
      </c>
      <c r="W48" s="51" t="s">
        <v>387</v>
      </c>
      <c r="X48" s="51" t="s">
        <v>388</v>
      </c>
      <c r="Y48" s="51" t="s">
        <v>527</v>
      </c>
      <c r="Z48" s="92">
        <f t="shared" ref="Z48:Z51" si="101">SUM(AA48:AC48)</f>
        <v>28338793.916666668</v>
      </c>
      <c r="AA48" s="92">
        <v>28338793.916666668</v>
      </c>
      <c r="AB48" s="92"/>
      <c r="AC48" s="92"/>
      <c r="AD48" s="89"/>
      <c r="AE48" s="89"/>
      <c r="AF48" s="89"/>
      <c r="AG48" s="89"/>
      <c r="AH48" s="89"/>
      <c r="AI48" s="89"/>
      <c r="AJ48" s="89"/>
      <c r="AK48" s="89"/>
      <c r="AL48" s="45">
        <v>0.25</v>
      </c>
      <c r="AM48" s="45">
        <f t="shared" ref="AM48:AM51" si="102">AL48*L48</f>
        <v>6.25E-2</v>
      </c>
      <c r="AN48" s="45">
        <v>0.25</v>
      </c>
      <c r="AO48" s="45">
        <f t="shared" ref="AO48:AO51" si="103">AN48*L48</f>
        <v>6.25E-2</v>
      </c>
      <c r="AP48" s="45">
        <v>0.25</v>
      </c>
      <c r="AQ48" s="45">
        <f t="shared" ref="AQ48:AQ51" si="104">AP48*L48</f>
        <v>6.25E-2</v>
      </c>
      <c r="AR48" s="45">
        <v>0.25</v>
      </c>
      <c r="AS48" s="45">
        <f t="shared" ref="AS48:AS51" si="105">AR48*L48</f>
        <v>6.25E-2</v>
      </c>
      <c r="AT48" s="164">
        <f t="shared" ref="AT48:AT50" si="106">SUM(AL48,AN48,AP48,AR48)</f>
        <v>1</v>
      </c>
      <c r="AU48" s="52"/>
      <c r="AV48" s="53">
        <f t="shared" ref="AV48:AV51" si="107">AU48*L48</f>
        <v>0</v>
      </c>
      <c r="AW48" s="52"/>
      <c r="AX48" s="53">
        <f t="shared" ref="AX48:AX51" si="108">AW48*L48</f>
        <v>0</v>
      </c>
      <c r="AY48" s="52"/>
      <c r="AZ48" s="53">
        <f t="shared" ref="AZ48:AZ51" si="109">AY48*L48</f>
        <v>0</v>
      </c>
      <c r="BA48" s="52"/>
      <c r="BB48" s="53">
        <f t="shared" ref="BB48:BB51" si="110">BA48*L48</f>
        <v>0</v>
      </c>
      <c r="BC48" s="54">
        <f t="shared" ref="BC48:BC51" si="111">AU48-AL48</f>
        <v>-0.25</v>
      </c>
      <c r="BD48" s="54">
        <f t="shared" ref="BD48:BD51" si="112">AW48-AN48</f>
        <v>-0.25</v>
      </c>
      <c r="BE48" s="54">
        <f t="shared" ref="BE48:BE51" si="113">AY48-AP48</f>
        <v>-0.25</v>
      </c>
      <c r="BF48" s="54">
        <f t="shared" ref="BF48:BF51" si="114">BA48-AR48</f>
        <v>-0.25</v>
      </c>
      <c r="BG48" s="55">
        <f t="shared" ref="BG48:BG51" si="115">SUM(BC48)</f>
        <v>-0.25</v>
      </c>
      <c r="BH48" s="55">
        <f t="shared" ref="BH48:BH51" si="116">SUM(BC48,BD48)</f>
        <v>-0.5</v>
      </c>
      <c r="BI48" s="55">
        <f t="shared" ref="BI48:BI51" si="117">SUM(BC48:BE48)</f>
        <v>-0.75</v>
      </c>
      <c r="BJ48" s="55">
        <f t="shared" ref="BJ48:BJ51" si="118">SUM(BC48:BF48)</f>
        <v>-1</v>
      </c>
      <c r="BK48" s="45">
        <f t="shared" ref="BK48:BK51" si="119">SUM(AU48,AW48,AY48,BA48)</f>
        <v>0</v>
      </c>
      <c r="BL48" s="56" t="s">
        <v>79</v>
      </c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Z48" s="5"/>
      <c r="CI48" s="1"/>
    </row>
    <row r="49" spans="5:87" ht="85.5" customHeight="1" x14ac:dyDescent="0.2">
      <c r="E49" s="168"/>
      <c r="F49" s="168"/>
      <c r="G49" s="191"/>
      <c r="H49" s="191"/>
      <c r="I49" s="191"/>
      <c r="J49" s="191"/>
      <c r="K49" s="124" t="s">
        <v>398</v>
      </c>
      <c r="L49" s="45">
        <v>0.25</v>
      </c>
      <c r="M49" s="45" t="s">
        <v>211</v>
      </c>
      <c r="N49" s="45" t="s">
        <v>215</v>
      </c>
      <c r="O49" s="45">
        <v>1</v>
      </c>
      <c r="P49" s="48">
        <v>45658</v>
      </c>
      <c r="Q49" s="48">
        <v>46022</v>
      </c>
      <c r="R49" s="47">
        <f t="shared" si="98"/>
        <v>364</v>
      </c>
      <c r="S49" s="49">
        <f t="shared" ca="1" si="99"/>
        <v>329</v>
      </c>
      <c r="T49" s="50"/>
      <c r="U49" s="51" t="str">
        <f t="shared" ca="1" si="100"/>
        <v>Pendiente</v>
      </c>
      <c r="V49" s="51">
        <f t="shared" ref="V49:V51" ca="1" si="120">IF((OR(P49="",Q49="")),"",IF(U49="Finalizada","Finalizada",(Q49-$B$2)))</f>
        <v>329</v>
      </c>
      <c r="W49" s="51" t="s">
        <v>387</v>
      </c>
      <c r="X49" s="51" t="s">
        <v>388</v>
      </c>
      <c r="Y49" s="51" t="s">
        <v>527</v>
      </c>
      <c r="Z49" s="92">
        <f t="shared" si="101"/>
        <v>28338793.916666668</v>
      </c>
      <c r="AA49" s="92">
        <v>28338793.916666668</v>
      </c>
      <c r="AB49" s="92"/>
      <c r="AC49" s="92"/>
      <c r="AD49" s="89"/>
      <c r="AE49" s="89"/>
      <c r="AF49" s="89"/>
      <c r="AG49" s="89"/>
      <c r="AH49" s="89"/>
      <c r="AI49" s="89"/>
      <c r="AJ49" s="89"/>
      <c r="AK49" s="89"/>
      <c r="AL49" s="45">
        <v>0.25</v>
      </c>
      <c r="AM49" s="45">
        <f t="shared" si="102"/>
        <v>6.25E-2</v>
      </c>
      <c r="AN49" s="45">
        <v>0.25</v>
      </c>
      <c r="AO49" s="45">
        <f t="shared" si="103"/>
        <v>6.25E-2</v>
      </c>
      <c r="AP49" s="45">
        <v>0.25</v>
      </c>
      <c r="AQ49" s="45">
        <f t="shared" si="104"/>
        <v>6.25E-2</v>
      </c>
      <c r="AR49" s="45">
        <v>0.25</v>
      </c>
      <c r="AS49" s="45">
        <f t="shared" si="105"/>
        <v>6.25E-2</v>
      </c>
      <c r="AT49" s="164">
        <f t="shared" si="106"/>
        <v>1</v>
      </c>
      <c r="AU49" s="52"/>
      <c r="AV49" s="53">
        <f t="shared" si="107"/>
        <v>0</v>
      </c>
      <c r="AW49" s="52"/>
      <c r="AX49" s="53">
        <f t="shared" si="108"/>
        <v>0</v>
      </c>
      <c r="AY49" s="52"/>
      <c r="AZ49" s="53">
        <f t="shared" si="109"/>
        <v>0</v>
      </c>
      <c r="BA49" s="52"/>
      <c r="BB49" s="53">
        <f t="shared" si="110"/>
        <v>0</v>
      </c>
      <c r="BC49" s="54">
        <f t="shared" si="111"/>
        <v>-0.25</v>
      </c>
      <c r="BD49" s="54">
        <f t="shared" si="112"/>
        <v>-0.25</v>
      </c>
      <c r="BE49" s="54">
        <f t="shared" si="113"/>
        <v>-0.25</v>
      </c>
      <c r="BF49" s="54">
        <f t="shared" si="114"/>
        <v>-0.25</v>
      </c>
      <c r="BG49" s="55">
        <f t="shared" si="115"/>
        <v>-0.25</v>
      </c>
      <c r="BH49" s="55">
        <f t="shared" si="116"/>
        <v>-0.5</v>
      </c>
      <c r="BI49" s="55">
        <f t="shared" si="117"/>
        <v>-0.75</v>
      </c>
      <c r="BJ49" s="55">
        <f t="shared" si="118"/>
        <v>-1</v>
      </c>
      <c r="BK49" s="45">
        <f t="shared" si="119"/>
        <v>0</v>
      </c>
      <c r="BL49" s="56" t="s">
        <v>79</v>
      </c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Z49" s="5"/>
      <c r="CI49" s="1"/>
    </row>
    <row r="50" spans="5:87" ht="60.75" customHeight="1" x14ac:dyDescent="0.2">
      <c r="E50" s="168"/>
      <c r="F50" s="168"/>
      <c r="G50" s="191"/>
      <c r="H50" s="191"/>
      <c r="I50" s="191"/>
      <c r="J50" s="191"/>
      <c r="K50" s="124" t="s">
        <v>399</v>
      </c>
      <c r="L50" s="45">
        <v>0.25</v>
      </c>
      <c r="M50" s="45" t="s">
        <v>212</v>
      </c>
      <c r="N50" s="44" t="s">
        <v>216</v>
      </c>
      <c r="O50" s="45">
        <v>1</v>
      </c>
      <c r="P50" s="48">
        <v>45658</v>
      </c>
      <c r="Q50" s="48">
        <v>46022</v>
      </c>
      <c r="R50" s="47">
        <f t="shared" si="98"/>
        <v>364</v>
      </c>
      <c r="S50" s="49">
        <f t="shared" ca="1" si="99"/>
        <v>329</v>
      </c>
      <c r="T50" s="50"/>
      <c r="U50" s="51" t="str">
        <f t="shared" ca="1" si="100"/>
        <v>Pendiente</v>
      </c>
      <c r="V50" s="51">
        <f t="shared" ca="1" si="120"/>
        <v>329</v>
      </c>
      <c r="W50" s="51" t="s">
        <v>387</v>
      </c>
      <c r="X50" s="51" t="s">
        <v>388</v>
      </c>
      <c r="Y50" s="51" t="s">
        <v>527</v>
      </c>
      <c r="Z50" s="92">
        <f t="shared" si="101"/>
        <v>28338793.916666668</v>
      </c>
      <c r="AA50" s="92">
        <v>28338793.916666668</v>
      </c>
      <c r="AB50" s="92"/>
      <c r="AC50" s="92"/>
      <c r="AD50" s="89"/>
      <c r="AE50" s="89"/>
      <c r="AF50" s="89"/>
      <c r="AG50" s="89"/>
      <c r="AH50" s="89"/>
      <c r="AI50" s="89"/>
      <c r="AJ50" s="89"/>
      <c r="AK50" s="89"/>
      <c r="AL50" s="45">
        <v>0.25</v>
      </c>
      <c r="AM50" s="45">
        <f t="shared" si="102"/>
        <v>6.25E-2</v>
      </c>
      <c r="AN50" s="45">
        <v>0.25</v>
      </c>
      <c r="AO50" s="45">
        <f t="shared" si="103"/>
        <v>6.25E-2</v>
      </c>
      <c r="AP50" s="45">
        <v>0.25</v>
      </c>
      <c r="AQ50" s="45">
        <f t="shared" si="104"/>
        <v>6.25E-2</v>
      </c>
      <c r="AR50" s="45">
        <v>0.25</v>
      </c>
      <c r="AS50" s="45">
        <f t="shared" si="105"/>
        <v>6.25E-2</v>
      </c>
      <c r="AT50" s="164">
        <f t="shared" si="106"/>
        <v>1</v>
      </c>
      <c r="AU50" s="52"/>
      <c r="AV50" s="53">
        <f t="shared" si="107"/>
        <v>0</v>
      </c>
      <c r="AW50" s="52"/>
      <c r="AX50" s="53">
        <f t="shared" si="108"/>
        <v>0</v>
      </c>
      <c r="AY50" s="52"/>
      <c r="AZ50" s="53">
        <f t="shared" si="109"/>
        <v>0</v>
      </c>
      <c r="BA50" s="52"/>
      <c r="BB50" s="53">
        <f t="shared" si="110"/>
        <v>0</v>
      </c>
      <c r="BC50" s="54">
        <f t="shared" si="111"/>
        <v>-0.25</v>
      </c>
      <c r="BD50" s="54">
        <f t="shared" si="112"/>
        <v>-0.25</v>
      </c>
      <c r="BE50" s="54">
        <f t="shared" si="113"/>
        <v>-0.25</v>
      </c>
      <c r="BF50" s="54">
        <f t="shared" si="114"/>
        <v>-0.25</v>
      </c>
      <c r="BG50" s="55">
        <f t="shared" si="115"/>
        <v>-0.25</v>
      </c>
      <c r="BH50" s="55">
        <f t="shared" si="116"/>
        <v>-0.5</v>
      </c>
      <c r="BI50" s="55">
        <f t="shared" si="117"/>
        <v>-0.75</v>
      </c>
      <c r="BJ50" s="55">
        <f t="shared" si="118"/>
        <v>-1</v>
      </c>
      <c r="BK50" s="45">
        <f t="shared" si="119"/>
        <v>0</v>
      </c>
      <c r="BL50" s="56" t="s">
        <v>112</v>
      </c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Z50" s="5"/>
      <c r="CI50" s="1"/>
    </row>
    <row r="51" spans="5:87" ht="60.75" customHeight="1" x14ac:dyDescent="0.2">
      <c r="E51" s="168"/>
      <c r="F51" s="168"/>
      <c r="G51" s="191"/>
      <c r="H51" s="191"/>
      <c r="I51" s="191"/>
      <c r="J51" s="191"/>
      <c r="K51" s="124" t="s">
        <v>400</v>
      </c>
      <c r="L51" s="45">
        <v>0.25</v>
      </c>
      <c r="M51" s="45" t="s">
        <v>213</v>
      </c>
      <c r="N51" s="44" t="s">
        <v>217</v>
      </c>
      <c r="O51" s="45">
        <v>1</v>
      </c>
      <c r="P51" s="48">
        <v>45658</v>
      </c>
      <c r="Q51" s="48">
        <v>45838</v>
      </c>
      <c r="R51" s="47">
        <f t="shared" si="98"/>
        <v>180</v>
      </c>
      <c r="S51" s="49">
        <f t="shared" ca="1" si="99"/>
        <v>145</v>
      </c>
      <c r="T51" s="50"/>
      <c r="U51" s="51" t="str">
        <f t="shared" ca="1" si="100"/>
        <v>Pendiente</v>
      </c>
      <c r="V51" s="51">
        <f t="shared" ca="1" si="120"/>
        <v>145</v>
      </c>
      <c r="W51" s="51" t="s">
        <v>387</v>
      </c>
      <c r="X51" s="51" t="s">
        <v>388</v>
      </c>
      <c r="Y51" s="51" t="s">
        <v>527</v>
      </c>
      <c r="Z51" s="92">
        <f t="shared" si="101"/>
        <v>18281279.93430151</v>
      </c>
      <c r="AA51" s="92">
        <v>18281279.93430151</v>
      </c>
      <c r="AB51" s="92"/>
      <c r="AC51" s="92"/>
      <c r="AD51" s="89"/>
      <c r="AE51" s="89"/>
      <c r="AF51" s="89"/>
      <c r="AG51" s="89"/>
      <c r="AH51" s="89"/>
      <c r="AI51" s="89"/>
      <c r="AJ51" s="89"/>
      <c r="AK51" s="89"/>
      <c r="AL51" s="45">
        <v>0.5</v>
      </c>
      <c r="AM51" s="45">
        <f t="shared" si="102"/>
        <v>0.125</v>
      </c>
      <c r="AN51" s="45">
        <v>0.5</v>
      </c>
      <c r="AO51" s="45">
        <f t="shared" si="103"/>
        <v>0.125</v>
      </c>
      <c r="AP51" s="45">
        <v>0</v>
      </c>
      <c r="AQ51" s="45">
        <f t="shared" si="104"/>
        <v>0</v>
      </c>
      <c r="AR51" s="45">
        <v>0</v>
      </c>
      <c r="AS51" s="45">
        <f t="shared" si="105"/>
        <v>0</v>
      </c>
      <c r="AT51" s="164">
        <f>SUM(AL51,AN51,AP51,AR51)</f>
        <v>1</v>
      </c>
      <c r="AU51" s="52"/>
      <c r="AV51" s="53">
        <f t="shared" si="107"/>
        <v>0</v>
      </c>
      <c r="AW51" s="52"/>
      <c r="AX51" s="53">
        <f t="shared" si="108"/>
        <v>0</v>
      </c>
      <c r="AY51" s="52"/>
      <c r="AZ51" s="53">
        <f t="shared" si="109"/>
        <v>0</v>
      </c>
      <c r="BA51" s="52"/>
      <c r="BB51" s="53">
        <f t="shared" si="110"/>
        <v>0</v>
      </c>
      <c r="BC51" s="54">
        <f t="shared" si="111"/>
        <v>-0.5</v>
      </c>
      <c r="BD51" s="54">
        <f t="shared" si="112"/>
        <v>-0.5</v>
      </c>
      <c r="BE51" s="54">
        <f t="shared" si="113"/>
        <v>0</v>
      </c>
      <c r="BF51" s="54">
        <f t="shared" si="114"/>
        <v>0</v>
      </c>
      <c r="BG51" s="55">
        <f t="shared" si="115"/>
        <v>-0.5</v>
      </c>
      <c r="BH51" s="55">
        <f t="shared" si="116"/>
        <v>-1</v>
      </c>
      <c r="BI51" s="55">
        <f t="shared" si="117"/>
        <v>-1</v>
      </c>
      <c r="BJ51" s="55">
        <f t="shared" si="118"/>
        <v>-1</v>
      </c>
      <c r="BK51" s="45">
        <f t="shared" si="119"/>
        <v>0</v>
      </c>
      <c r="BL51" s="56" t="s">
        <v>80</v>
      </c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Z51" s="5"/>
      <c r="CI51" s="1"/>
    </row>
    <row r="52" spans="5:87" ht="60.75" customHeight="1" x14ac:dyDescent="0.2">
      <c r="E52" s="168"/>
      <c r="F52" s="168"/>
      <c r="G52" s="191"/>
      <c r="H52" s="191"/>
      <c r="I52" s="191"/>
      <c r="J52" s="191"/>
      <c r="K52" s="38"/>
      <c r="L52" s="39">
        <f>SUM(L48:L51)</f>
        <v>1</v>
      </c>
      <c r="M52" s="39"/>
      <c r="N52" s="38"/>
      <c r="O52" s="38"/>
      <c r="P52" s="38"/>
      <c r="Q52" s="38"/>
      <c r="R52" s="38"/>
      <c r="S52" s="38"/>
      <c r="T52" s="38"/>
      <c r="U52" s="38"/>
      <c r="V52" s="38" t="s">
        <v>51</v>
      </c>
      <c r="W52" s="38"/>
      <c r="X52" s="38"/>
      <c r="Y52" s="38"/>
      <c r="Z52" s="102">
        <f>SUM(Z48:Z51)</f>
        <v>103297661.68430151</v>
      </c>
      <c r="AA52" s="102">
        <f>SUM(AA48:AA51)</f>
        <v>103297661.68430151</v>
      </c>
      <c r="AB52" s="102">
        <f>SUM(AB48:AB51)</f>
        <v>0</v>
      </c>
      <c r="AC52" s="102">
        <f>SUM(AC48:AC51)</f>
        <v>0</v>
      </c>
      <c r="AD52" s="38"/>
      <c r="AE52" s="38"/>
      <c r="AF52" s="38"/>
      <c r="AG52" s="38"/>
      <c r="AH52" s="38"/>
      <c r="AI52" s="38"/>
      <c r="AJ52" s="38"/>
      <c r="AK52" s="38"/>
      <c r="AL52" s="38"/>
      <c r="AM52" s="40">
        <f>SUM(AM48:AM51)/$L52</f>
        <v>0.3125</v>
      </c>
      <c r="AN52" s="40"/>
      <c r="AO52" s="40">
        <f>SUM(AO48:AO51)/$L52</f>
        <v>0.3125</v>
      </c>
      <c r="AP52" s="40"/>
      <c r="AQ52" s="40">
        <f>SUM(AQ48:AQ51)/$L52</f>
        <v>0.1875</v>
      </c>
      <c r="AR52" s="40"/>
      <c r="AS52" s="40">
        <f>SUM(AS48:AS51)/$L52</f>
        <v>0.1875</v>
      </c>
      <c r="AT52" s="40">
        <f>SUM(AM52,AO52,AQ52,AS52)</f>
        <v>1</v>
      </c>
      <c r="AU52" s="38"/>
      <c r="AV52" s="39">
        <f>SUM(AV48:AV51)/$L52</f>
        <v>0</v>
      </c>
      <c r="AW52" s="38"/>
      <c r="AX52" s="39">
        <f>SUM(AX48:AX51)/$L52</f>
        <v>0</v>
      </c>
      <c r="AY52" s="38"/>
      <c r="AZ52" s="39">
        <f>SUM(AZ48:AZ51)/$L52</f>
        <v>0</v>
      </c>
      <c r="BA52" s="38"/>
      <c r="BB52" s="39">
        <f>SUM(BB48:BB51)/$L52</f>
        <v>0</v>
      </c>
      <c r="BC52" s="42">
        <f>AX52-AO52</f>
        <v>-0.3125</v>
      </c>
      <c r="BD52" s="42">
        <f>AV52-AM52</f>
        <v>-0.3125</v>
      </c>
      <c r="BE52" s="42">
        <f>AX52-AO52</f>
        <v>-0.3125</v>
      </c>
      <c r="BF52" s="42">
        <f>AZ52-AQ52</f>
        <v>-0.1875</v>
      </c>
      <c r="BG52" s="42">
        <f>BB52-AS52</f>
        <v>-0.1875</v>
      </c>
      <c r="BH52" s="42">
        <f>SUM(BD52)</f>
        <v>-0.3125</v>
      </c>
      <c r="BI52" s="42">
        <f>SUM(BD52,BE52)</f>
        <v>-0.625</v>
      </c>
      <c r="BJ52" s="42">
        <f>SUM(BD52:BF52)</f>
        <v>-0.8125</v>
      </c>
      <c r="BK52" s="42">
        <f>SUM(BD52:BG52)</f>
        <v>-1</v>
      </c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</row>
    <row r="53" spans="5:87" ht="38.25" customHeight="1" x14ac:dyDescent="0.2">
      <c r="E53" s="168"/>
      <c r="F53" s="168"/>
      <c r="G53" s="191"/>
      <c r="H53" s="191"/>
      <c r="I53" s="191"/>
      <c r="J53" s="191"/>
      <c r="K53" s="103"/>
      <c r="L53" s="104"/>
      <c r="M53" s="104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6">
        <f>SUM(Z52,Z40,Z33,Z20)</f>
        <v>400788165.16374522</v>
      </c>
      <c r="AA53" s="125"/>
      <c r="AB53" s="106">
        <f>+AB52+AB40+AB33+AB20</f>
        <v>0</v>
      </c>
      <c r="AC53" s="106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5"/>
      <c r="BE53" s="105"/>
      <c r="BF53" s="105"/>
      <c r="BG53" s="105"/>
      <c r="BH53" s="105"/>
      <c r="BI53" s="105"/>
      <c r="BJ53" s="105"/>
      <c r="BK53" s="105"/>
      <c r="BL53" s="103"/>
      <c r="BM53" s="103"/>
      <c r="BN53" s="103"/>
      <c r="BO53" s="103"/>
      <c r="BP53" s="103"/>
      <c r="BQ53" s="103"/>
      <c r="BR53" s="103"/>
      <c r="BS53" s="103"/>
      <c r="BT53" s="103"/>
      <c r="BU53" s="103"/>
      <c r="BV53" s="103"/>
    </row>
    <row r="54" spans="5:87" ht="41.25" customHeight="1" x14ac:dyDescent="0.2">
      <c r="E54" s="36" t="s">
        <v>394</v>
      </c>
      <c r="F54" s="37"/>
      <c r="G54" s="37"/>
      <c r="H54" s="37"/>
      <c r="I54" s="37"/>
      <c r="J54" s="37"/>
      <c r="K54" s="38"/>
      <c r="L54" s="39"/>
      <c r="M54" s="39"/>
      <c r="N54" s="38"/>
      <c r="O54" s="38"/>
      <c r="P54" s="38"/>
      <c r="Q54" s="38"/>
      <c r="R54" s="38"/>
      <c r="S54" s="38"/>
      <c r="T54" s="38"/>
      <c r="U54" s="38" t="s">
        <v>50</v>
      </c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40"/>
      <c r="AM54" s="40"/>
      <c r="AN54" s="40"/>
      <c r="AO54" s="40"/>
      <c r="AP54" s="40"/>
      <c r="AQ54" s="40"/>
      <c r="AR54" s="40"/>
      <c r="AS54" s="38"/>
      <c r="AT54" s="38"/>
      <c r="AU54" s="41"/>
      <c r="AV54" s="41"/>
      <c r="AW54" s="41"/>
      <c r="AX54" s="41"/>
      <c r="AY54" s="41"/>
      <c r="AZ54" s="41"/>
      <c r="BA54" s="41"/>
      <c r="BB54" s="41"/>
      <c r="BC54" s="42"/>
      <c r="BD54" s="42"/>
      <c r="BE54" s="42"/>
      <c r="BF54" s="42"/>
      <c r="BG54" s="42"/>
      <c r="BH54" s="42"/>
      <c r="BI54" s="42"/>
      <c r="BJ54" s="42"/>
      <c r="BK54" s="43"/>
      <c r="BL54" s="83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Z54" s="5"/>
      <c r="CI54" s="1"/>
    </row>
    <row r="55" spans="5:87" ht="60.75" customHeight="1" x14ac:dyDescent="0.2">
      <c r="E55" s="167" t="s">
        <v>395</v>
      </c>
      <c r="F55" s="167" t="s">
        <v>108</v>
      </c>
      <c r="G55" s="191" t="s">
        <v>558</v>
      </c>
      <c r="H55" s="191" t="s">
        <v>571</v>
      </c>
      <c r="I55" s="191" t="s">
        <v>467</v>
      </c>
      <c r="J55" s="191" t="s">
        <v>572</v>
      </c>
      <c r="K55" s="124" t="s">
        <v>401</v>
      </c>
      <c r="L55" s="45">
        <v>0.2</v>
      </c>
      <c r="M55" s="58" t="s">
        <v>457</v>
      </c>
      <c r="N55" s="58" t="s">
        <v>528</v>
      </c>
      <c r="O55" s="58" t="s">
        <v>9</v>
      </c>
      <c r="P55" s="48">
        <v>45658</v>
      </c>
      <c r="Q55" s="48">
        <v>46022</v>
      </c>
      <c r="R55" s="47">
        <f t="shared" ref="R55:R59" si="121">IF(OR(P55="",Q55=""),"",Q55-P55)</f>
        <v>364</v>
      </c>
      <c r="S55" s="49">
        <f t="shared" ref="S55:S59" ca="1" si="122">IF(OR(P55="",Q55=""),"",Q55-TODAY())</f>
        <v>329</v>
      </c>
      <c r="T55" s="50"/>
      <c r="U55" s="51" t="str">
        <f t="shared" ref="U55:U59" ca="1" si="123">IF(R55="","",(IF(AND(S55&gt;0,BK55&lt;100%),"Pendiente",IF(AND(S55&gt;0,BK55=100%),"Finalizada",IF(AND(S55&lt;0,BK55=100%),"Finalizada","Pendiente")))))</f>
        <v>Pendiente</v>
      </c>
      <c r="V55" s="51">
        <f ca="1">IF((OR(P55="",Q55="")),"",IF(U55="Finalizada","Finalizada",(Q55-$B$2)))</f>
        <v>329</v>
      </c>
      <c r="W55" s="51" t="s">
        <v>370</v>
      </c>
      <c r="X55" s="51" t="s">
        <v>359</v>
      </c>
      <c r="Y55" s="51" t="s">
        <v>342</v>
      </c>
      <c r="Z55" s="92">
        <f t="shared" ref="Z55:Z59" si="124">SUM(AA55:AC55)</f>
        <v>77569963.904903337</v>
      </c>
      <c r="AA55" s="92">
        <v>77569963.904903337</v>
      </c>
      <c r="AB55" s="92"/>
      <c r="AC55" s="92"/>
      <c r="AD55" s="89"/>
      <c r="AE55" s="89"/>
      <c r="AF55" s="89"/>
      <c r="AG55" s="89"/>
      <c r="AH55" s="89"/>
      <c r="AI55" s="89"/>
      <c r="AJ55" s="89"/>
      <c r="AK55" s="89"/>
      <c r="AL55" s="45">
        <v>0.25</v>
      </c>
      <c r="AM55" s="45">
        <f t="shared" ref="AM55:AM58" si="125">AL55*L55</f>
        <v>0.05</v>
      </c>
      <c r="AN55" s="45">
        <v>0.25</v>
      </c>
      <c r="AO55" s="45">
        <f t="shared" ref="AO55:AO59" si="126">AN55*L55</f>
        <v>0.05</v>
      </c>
      <c r="AP55" s="45">
        <v>0.25</v>
      </c>
      <c r="AQ55" s="45">
        <f t="shared" ref="AQ55:AQ59" si="127">AP55*L55</f>
        <v>0.05</v>
      </c>
      <c r="AR55" s="45">
        <v>0.25</v>
      </c>
      <c r="AS55" s="45">
        <f t="shared" ref="AS55:AS59" si="128">AR55*L55</f>
        <v>0.05</v>
      </c>
      <c r="AT55" s="164">
        <f t="shared" ref="AT55:AT58" si="129">SUM(AL55,AN55,AP55,AR55)</f>
        <v>1</v>
      </c>
      <c r="AU55" s="52"/>
      <c r="AV55" s="53">
        <f t="shared" ref="AV55:AV59" si="130">AU55*L55</f>
        <v>0</v>
      </c>
      <c r="AW55" s="52"/>
      <c r="AX55" s="53">
        <f t="shared" ref="AX55:AX59" si="131">AW55*L55</f>
        <v>0</v>
      </c>
      <c r="AY55" s="52"/>
      <c r="AZ55" s="53">
        <f t="shared" ref="AZ55:AZ59" si="132">AY55*L55</f>
        <v>0</v>
      </c>
      <c r="BA55" s="52"/>
      <c r="BB55" s="53">
        <f t="shared" ref="BB55:BB59" si="133">BA55*L55</f>
        <v>0</v>
      </c>
      <c r="BC55" s="54">
        <f t="shared" ref="BC55:BC59" si="134">AU55-AL55</f>
        <v>-0.25</v>
      </c>
      <c r="BD55" s="54">
        <f t="shared" ref="BD55:BD59" si="135">AW55-AN55</f>
        <v>-0.25</v>
      </c>
      <c r="BE55" s="54">
        <f t="shared" ref="BE55:BE59" si="136">AY55-AP55</f>
        <v>-0.25</v>
      </c>
      <c r="BF55" s="54">
        <f t="shared" ref="BF55:BF59" si="137">BA55-AR55</f>
        <v>-0.25</v>
      </c>
      <c r="BG55" s="55">
        <f t="shared" ref="BG55:BG59" si="138">SUM(BC55)</f>
        <v>-0.25</v>
      </c>
      <c r="BH55" s="55">
        <f t="shared" ref="BH55:BH59" si="139">SUM(BC55,BD55)</f>
        <v>-0.5</v>
      </c>
      <c r="BI55" s="55">
        <f t="shared" ref="BI55:BI59" si="140">SUM(BC55:BE55)</f>
        <v>-0.75</v>
      </c>
      <c r="BJ55" s="55">
        <f t="shared" ref="BJ55:BJ59" si="141">SUM(BC55:BF55)</f>
        <v>-1</v>
      </c>
      <c r="BK55" s="45">
        <f t="shared" ref="BK55:BK59" si="142">SUM(AU55,AW55,AY55,BA55)</f>
        <v>0</v>
      </c>
      <c r="BL55" s="56" t="s">
        <v>371</v>
      </c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Z55" s="5"/>
      <c r="CI55" s="1"/>
    </row>
    <row r="56" spans="5:87" ht="60.75" customHeight="1" x14ac:dyDescent="0.2">
      <c r="E56" s="168"/>
      <c r="F56" s="168"/>
      <c r="G56" s="191"/>
      <c r="H56" s="191"/>
      <c r="I56" s="191"/>
      <c r="J56" s="191"/>
      <c r="K56" s="124" t="s">
        <v>402</v>
      </c>
      <c r="L56" s="45">
        <v>0.2</v>
      </c>
      <c r="M56" s="58" t="s">
        <v>458</v>
      </c>
      <c r="N56" s="58" t="s">
        <v>528</v>
      </c>
      <c r="O56" s="58" t="s">
        <v>9</v>
      </c>
      <c r="P56" s="48">
        <v>45658</v>
      </c>
      <c r="Q56" s="48">
        <v>46022</v>
      </c>
      <c r="R56" s="47">
        <f t="shared" si="121"/>
        <v>364</v>
      </c>
      <c r="S56" s="49">
        <f t="shared" ca="1" si="122"/>
        <v>329</v>
      </c>
      <c r="T56" s="50"/>
      <c r="U56" s="51" t="str">
        <f t="shared" ca="1" si="123"/>
        <v>Pendiente</v>
      </c>
      <c r="V56" s="51">
        <f ca="1">IF((OR(P56="",Q56="")),"",IF(U56="Finalizada","Finalizada",(Q56-$B$2)))</f>
        <v>329</v>
      </c>
      <c r="W56" s="51" t="s">
        <v>370</v>
      </c>
      <c r="X56" s="51" t="s">
        <v>359</v>
      </c>
      <c r="Y56" s="51" t="s">
        <v>342</v>
      </c>
      <c r="Z56" s="92">
        <f t="shared" si="124"/>
        <v>77569963.904903337</v>
      </c>
      <c r="AA56" s="92">
        <v>77569963.904903337</v>
      </c>
      <c r="AB56" s="92"/>
      <c r="AC56" s="92"/>
      <c r="AD56" s="89"/>
      <c r="AE56" s="89"/>
      <c r="AF56" s="89"/>
      <c r="AG56" s="89"/>
      <c r="AH56" s="89"/>
      <c r="AI56" s="89"/>
      <c r="AJ56" s="89"/>
      <c r="AK56" s="89"/>
      <c r="AL56" s="45">
        <v>0.25</v>
      </c>
      <c r="AM56" s="45">
        <f t="shared" si="125"/>
        <v>0.05</v>
      </c>
      <c r="AN56" s="45">
        <v>0.25</v>
      </c>
      <c r="AO56" s="45">
        <f t="shared" si="126"/>
        <v>0.05</v>
      </c>
      <c r="AP56" s="45">
        <v>0.25</v>
      </c>
      <c r="AQ56" s="45">
        <f t="shared" si="127"/>
        <v>0.05</v>
      </c>
      <c r="AR56" s="45">
        <v>0.25</v>
      </c>
      <c r="AS56" s="45">
        <f t="shared" si="128"/>
        <v>0.05</v>
      </c>
      <c r="AT56" s="164">
        <f t="shared" si="129"/>
        <v>1</v>
      </c>
      <c r="AU56" s="52"/>
      <c r="AV56" s="53">
        <f t="shared" si="130"/>
        <v>0</v>
      </c>
      <c r="AW56" s="52"/>
      <c r="AX56" s="53">
        <f t="shared" si="131"/>
        <v>0</v>
      </c>
      <c r="AY56" s="52"/>
      <c r="AZ56" s="53">
        <f t="shared" si="132"/>
        <v>0</v>
      </c>
      <c r="BA56" s="52"/>
      <c r="BB56" s="53">
        <f t="shared" si="133"/>
        <v>0</v>
      </c>
      <c r="BC56" s="54">
        <f t="shared" si="134"/>
        <v>-0.25</v>
      </c>
      <c r="BD56" s="54">
        <f t="shared" si="135"/>
        <v>-0.25</v>
      </c>
      <c r="BE56" s="54">
        <f t="shared" si="136"/>
        <v>-0.25</v>
      </c>
      <c r="BF56" s="54">
        <f t="shared" si="137"/>
        <v>-0.25</v>
      </c>
      <c r="BG56" s="55">
        <f t="shared" si="138"/>
        <v>-0.25</v>
      </c>
      <c r="BH56" s="55">
        <f t="shared" si="139"/>
        <v>-0.5</v>
      </c>
      <c r="BI56" s="55">
        <f t="shared" si="140"/>
        <v>-0.75</v>
      </c>
      <c r="BJ56" s="55">
        <f t="shared" si="141"/>
        <v>-1</v>
      </c>
      <c r="BK56" s="45">
        <f t="shared" si="142"/>
        <v>0</v>
      </c>
      <c r="BL56" s="56" t="s">
        <v>371</v>
      </c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Z56" s="5"/>
      <c r="CI56" s="1"/>
    </row>
    <row r="57" spans="5:87" ht="60.75" customHeight="1" x14ac:dyDescent="0.2">
      <c r="E57" s="168"/>
      <c r="F57" s="168"/>
      <c r="G57" s="191"/>
      <c r="H57" s="191"/>
      <c r="I57" s="191"/>
      <c r="J57" s="191"/>
      <c r="K57" s="124" t="s">
        <v>403</v>
      </c>
      <c r="L57" s="45">
        <v>0.2</v>
      </c>
      <c r="M57" s="58" t="s">
        <v>372</v>
      </c>
      <c r="N57" s="58" t="s">
        <v>373</v>
      </c>
      <c r="O57" s="58" t="s">
        <v>9</v>
      </c>
      <c r="P57" s="48">
        <v>45658</v>
      </c>
      <c r="Q57" s="48">
        <v>46022</v>
      </c>
      <c r="R57" s="47">
        <f t="shared" si="121"/>
        <v>364</v>
      </c>
      <c r="S57" s="49">
        <f t="shared" ca="1" si="122"/>
        <v>329</v>
      </c>
      <c r="T57" s="50"/>
      <c r="U57" s="51" t="str">
        <f t="shared" ca="1" si="123"/>
        <v>Pendiente</v>
      </c>
      <c r="V57" s="51">
        <f t="shared" ref="V57:V59" ca="1" si="143">IF((OR(P57="",Q57="")),"",IF(U57="Finalizada","Finalizada",(Q57-$B$2)))</f>
        <v>329</v>
      </c>
      <c r="W57" s="51" t="s">
        <v>370</v>
      </c>
      <c r="X57" s="51" t="s">
        <v>359</v>
      </c>
      <c r="Y57" s="51" t="s">
        <v>342</v>
      </c>
      <c r="Z57" s="92">
        <f t="shared" si="124"/>
        <v>77569963.904903337</v>
      </c>
      <c r="AA57" s="92">
        <v>77569963.904903337</v>
      </c>
      <c r="AB57" s="92"/>
      <c r="AC57" s="92"/>
      <c r="AD57" s="89"/>
      <c r="AE57" s="89"/>
      <c r="AF57" s="89"/>
      <c r="AG57" s="89"/>
      <c r="AH57" s="89"/>
      <c r="AI57" s="89"/>
      <c r="AJ57" s="89"/>
      <c r="AK57" s="89"/>
      <c r="AL57" s="45">
        <v>0.25</v>
      </c>
      <c r="AM57" s="45">
        <f t="shared" si="125"/>
        <v>0.05</v>
      </c>
      <c r="AN57" s="45">
        <v>0.25</v>
      </c>
      <c r="AO57" s="45">
        <f t="shared" si="126"/>
        <v>0.05</v>
      </c>
      <c r="AP57" s="45">
        <v>0.25</v>
      </c>
      <c r="AQ57" s="45">
        <f t="shared" si="127"/>
        <v>0.05</v>
      </c>
      <c r="AR57" s="45">
        <v>0.25</v>
      </c>
      <c r="AS57" s="45">
        <f t="shared" si="128"/>
        <v>0.05</v>
      </c>
      <c r="AT57" s="164">
        <f t="shared" si="129"/>
        <v>1</v>
      </c>
      <c r="AU57" s="52"/>
      <c r="AV57" s="53">
        <f t="shared" si="130"/>
        <v>0</v>
      </c>
      <c r="AW57" s="52"/>
      <c r="AX57" s="53">
        <f t="shared" si="131"/>
        <v>0</v>
      </c>
      <c r="AY57" s="52"/>
      <c r="AZ57" s="53">
        <f t="shared" si="132"/>
        <v>0</v>
      </c>
      <c r="BA57" s="52"/>
      <c r="BB57" s="53">
        <f t="shared" si="133"/>
        <v>0</v>
      </c>
      <c r="BC57" s="54">
        <f t="shared" si="134"/>
        <v>-0.25</v>
      </c>
      <c r="BD57" s="54">
        <f t="shared" si="135"/>
        <v>-0.25</v>
      </c>
      <c r="BE57" s="54">
        <f t="shared" si="136"/>
        <v>-0.25</v>
      </c>
      <c r="BF57" s="54">
        <f t="shared" si="137"/>
        <v>-0.25</v>
      </c>
      <c r="BG57" s="55">
        <f t="shared" si="138"/>
        <v>-0.25</v>
      </c>
      <c r="BH57" s="55">
        <f t="shared" si="139"/>
        <v>-0.5</v>
      </c>
      <c r="BI57" s="55">
        <f t="shared" si="140"/>
        <v>-0.75</v>
      </c>
      <c r="BJ57" s="55">
        <f t="shared" si="141"/>
        <v>-1</v>
      </c>
      <c r="BK57" s="45">
        <f t="shared" si="142"/>
        <v>0</v>
      </c>
      <c r="BL57" s="56" t="s">
        <v>371</v>
      </c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Z57" s="5"/>
      <c r="CI57" s="1"/>
    </row>
    <row r="58" spans="5:87" ht="60.75" customHeight="1" x14ac:dyDescent="0.2">
      <c r="E58" s="168"/>
      <c r="F58" s="168"/>
      <c r="G58" s="191"/>
      <c r="H58" s="191"/>
      <c r="I58" s="191"/>
      <c r="J58" s="191"/>
      <c r="K58" s="124" t="s">
        <v>404</v>
      </c>
      <c r="L58" s="45">
        <v>0.2</v>
      </c>
      <c r="M58" s="58" t="s">
        <v>529</v>
      </c>
      <c r="N58" s="58" t="s">
        <v>374</v>
      </c>
      <c r="O58" s="58" t="s">
        <v>9</v>
      </c>
      <c r="P58" s="48">
        <v>45658</v>
      </c>
      <c r="Q58" s="48">
        <v>46022</v>
      </c>
      <c r="R58" s="47">
        <f t="shared" si="121"/>
        <v>364</v>
      </c>
      <c r="S58" s="49">
        <f t="shared" ca="1" si="122"/>
        <v>329</v>
      </c>
      <c r="T58" s="50"/>
      <c r="U58" s="51" t="str">
        <f t="shared" ca="1" si="123"/>
        <v>Pendiente</v>
      </c>
      <c r="V58" s="51">
        <f t="shared" ca="1" si="143"/>
        <v>329</v>
      </c>
      <c r="W58" s="51" t="s">
        <v>370</v>
      </c>
      <c r="X58" s="51" t="s">
        <v>359</v>
      </c>
      <c r="Y58" s="51" t="s">
        <v>342</v>
      </c>
      <c r="Z58" s="92">
        <f t="shared" si="124"/>
        <v>77569963.904903337</v>
      </c>
      <c r="AA58" s="92">
        <v>77569963.904903337</v>
      </c>
      <c r="AB58" s="92"/>
      <c r="AC58" s="92"/>
      <c r="AD58" s="89"/>
      <c r="AE58" s="89"/>
      <c r="AF58" s="89"/>
      <c r="AG58" s="89"/>
      <c r="AH58" s="89"/>
      <c r="AI58" s="89"/>
      <c r="AJ58" s="89"/>
      <c r="AK58" s="89"/>
      <c r="AL58" s="45">
        <v>0.25</v>
      </c>
      <c r="AM58" s="45">
        <f t="shared" si="125"/>
        <v>0.05</v>
      </c>
      <c r="AN58" s="45">
        <v>0.25</v>
      </c>
      <c r="AO58" s="45">
        <f t="shared" si="126"/>
        <v>0.05</v>
      </c>
      <c r="AP58" s="45">
        <v>0.25</v>
      </c>
      <c r="AQ58" s="45">
        <f t="shared" si="127"/>
        <v>0.05</v>
      </c>
      <c r="AR58" s="45">
        <v>0.25</v>
      </c>
      <c r="AS58" s="45">
        <f t="shared" si="128"/>
        <v>0.05</v>
      </c>
      <c r="AT58" s="164">
        <f t="shared" si="129"/>
        <v>1</v>
      </c>
      <c r="AU58" s="52"/>
      <c r="AV58" s="53">
        <f t="shared" si="130"/>
        <v>0</v>
      </c>
      <c r="AW58" s="52"/>
      <c r="AX58" s="53">
        <f t="shared" si="131"/>
        <v>0</v>
      </c>
      <c r="AY58" s="52"/>
      <c r="AZ58" s="53">
        <f t="shared" si="132"/>
        <v>0</v>
      </c>
      <c r="BA58" s="52"/>
      <c r="BB58" s="53">
        <f t="shared" si="133"/>
        <v>0</v>
      </c>
      <c r="BC58" s="54">
        <f t="shared" si="134"/>
        <v>-0.25</v>
      </c>
      <c r="BD58" s="54">
        <f t="shared" si="135"/>
        <v>-0.25</v>
      </c>
      <c r="BE58" s="54">
        <f t="shared" si="136"/>
        <v>-0.25</v>
      </c>
      <c r="BF58" s="54">
        <f t="shared" si="137"/>
        <v>-0.25</v>
      </c>
      <c r="BG58" s="55">
        <f t="shared" si="138"/>
        <v>-0.25</v>
      </c>
      <c r="BH58" s="55">
        <f t="shared" si="139"/>
        <v>-0.5</v>
      </c>
      <c r="BI58" s="55">
        <f t="shared" si="140"/>
        <v>-0.75</v>
      </c>
      <c r="BJ58" s="55">
        <f t="shared" si="141"/>
        <v>-1</v>
      </c>
      <c r="BK58" s="45">
        <f t="shared" si="142"/>
        <v>0</v>
      </c>
      <c r="BL58" s="56" t="s">
        <v>371</v>
      </c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Z58" s="5"/>
      <c r="CI58" s="1"/>
    </row>
    <row r="59" spans="5:87" ht="60.75" customHeight="1" x14ac:dyDescent="0.2">
      <c r="E59" s="168"/>
      <c r="F59" s="168"/>
      <c r="G59" s="191"/>
      <c r="H59" s="191"/>
      <c r="I59" s="191"/>
      <c r="J59" s="191"/>
      <c r="K59" s="124" t="s">
        <v>405</v>
      </c>
      <c r="L59" s="45">
        <v>0.2</v>
      </c>
      <c r="M59" s="58" t="s">
        <v>364</v>
      </c>
      <c r="N59" s="58" t="s">
        <v>365</v>
      </c>
      <c r="O59" s="58" t="s">
        <v>9</v>
      </c>
      <c r="P59" s="48">
        <v>45658</v>
      </c>
      <c r="Q59" s="48">
        <v>46022</v>
      </c>
      <c r="R59" s="47">
        <f t="shared" si="121"/>
        <v>364</v>
      </c>
      <c r="S59" s="49">
        <f t="shared" ca="1" si="122"/>
        <v>329</v>
      </c>
      <c r="T59" s="50"/>
      <c r="U59" s="51" t="str">
        <f t="shared" ca="1" si="123"/>
        <v>Pendiente</v>
      </c>
      <c r="V59" s="51">
        <f t="shared" ca="1" si="143"/>
        <v>329</v>
      </c>
      <c r="W59" s="51" t="s">
        <v>370</v>
      </c>
      <c r="X59" s="51" t="s">
        <v>359</v>
      </c>
      <c r="Y59" s="51" t="s">
        <v>342</v>
      </c>
      <c r="Z59" s="92">
        <f t="shared" si="124"/>
        <v>77569963.904903337</v>
      </c>
      <c r="AA59" s="92">
        <v>77569963.904903337</v>
      </c>
      <c r="AB59" s="92"/>
      <c r="AC59" s="92"/>
      <c r="AD59" s="89"/>
      <c r="AE59" s="89"/>
      <c r="AF59" s="89"/>
      <c r="AG59" s="89"/>
      <c r="AH59" s="89"/>
      <c r="AI59" s="89"/>
      <c r="AJ59" s="89"/>
      <c r="AK59" s="89"/>
      <c r="AL59" s="45">
        <v>0.25</v>
      </c>
      <c r="AM59" s="45">
        <f>AL59*L59</f>
        <v>0.05</v>
      </c>
      <c r="AN59" s="45">
        <v>0.25</v>
      </c>
      <c r="AO59" s="45">
        <f t="shared" si="126"/>
        <v>0.05</v>
      </c>
      <c r="AP59" s="45">
        <v>0.25</v>
      </c>
      <c r="AQ59" s="45">
        <f t="shared" si="127"/>
        <v>0.05</v>
      </c>
      <c r="AR59" s="45">
        <v>0.25</v>
      </c>
      <c r="AS59" s="45">
        <f t="shared" si="128"/>
        <v>0.05</v>
      </c>
      <c r="AT59" s="164">
        <f>SUM(AL59,AN59,AP59,AR59)</f>
        <v>1</v>
      </c>
      <c r="AU59" s="52"/>
      <c r="AV59" s="53">
        <f t="shared" si="130"/>
        <v>0</v>
      </c>
      <c r="AW59" s="52"/>
      <c r="AX59" s="53">
        <f t="shared" si="131"/>
        <v>0</v>
      </c>
      <c r="AY59" s="52"/>
      <c r="AZ59" s="53">
        <f t="shared" si="132"/>
        <v>0</v>
      </c>
      <c r="BA59" s="52"/>
      <c r="BB59" s="53">
        <f t="shared" si="133"/>
        <v>0</v>
      </c>
      <c r="BC59" s="54">
        <f t="shared" si="134"/>
        <v>-0.25</v>
      </c>
      <c r="BD59" s="54">
        <f t="shared" si="135"/>
        <v>-0.25</v>
      </c>
      <c r="BE59" s="54">
        <f t="shared" si="136"/>
        <v>-0.25</v>
      </c>
      <c r="BF59" s="54">
        <f t="shared" si="137"/>
        <v>-0.25</v>
      </c>
      <c r="BG59" s="55">
        <f t="shared" si="138"/>
        <v>-0.25</v>
      </c>
      <c r="BH59" s="55">
        <f t="shared" si="139"/>
        <v>-0.5</v>
      </c>
      <c r="BI59" s="55">
        <f t="shared" si="140"/>
        <v>-0.75</v>
      </c>
      <c r="BJ59" s="55">
        <f t="shared" si="141"/>
        <v>-1</v>
      </c>
      <c r="BK59" s="45">
        <f t="shared" si="142"/>
        <v>0</v>
      </c>
      <c r="BL59" s="56" t="s">
        <v>371</v>
      </c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Z59" s="5"/>
      <c r="CI59" s="1"/>
    </row>
    <row r="60" spans="5:87" ht="60.75" customHeight="1" x14ac:dyDescent="0.2">
      <c r="E60" s="168"/>
      <c r="F60" s="168"/>
      <c r="G60" s="191"/>
      <c r="H60" s="191"/>
      <c r="I60" s="191"/>
      <c r="J60" s="191"/>
      <c r="K60" s="38"/>
      <c r="L60" s="39">
        <f>SUM(L55:L59)</f>
        <v>1</v>
      </c>
      <c r="M60" s="39"/>
      <c r="N60" s="38"/>
      <c r="O60" s="38"/>
      <c r="P60" s="38"/>
      <c r="Q60" s="38"/>
      <c r="R60" s="38"/>
      <c r="S60" s="38"/>
      <c r="T60" s="38"/>
      <c r="U60" s="38"/>
      <c r="V60" s="38" t="s">
        <v>51</v>
      </c>
      <c r="W60" s="38"/>
      <c r="X60" s="38"/>
      <c r="Y60" s="38"/>
      <c r="Z60" s="102">
        <f t="shared" ref="Z60" si="144">SUM(AA60:AC60)</f>
        <v>387849819.5245167</v>
      </c>
      <c r="AA60" s="102">
        <f>SUM(AA55:AA59)</f>
        <v>387849819.5245167</v>
      </c>
      <c r="AB60" s="102">
        <f>SUM(AB55:AB59)</f>
        <v>0</v>
      </c>
      <c r="AC60" s="102">
        <f>SUM(AC55:AC59)</f>
        <v>0</v>
      </c>
      <c r="AD60" s="38"/>
      <c r="AE60" s="38"/>
      <c r="AF60" s="38"/>
      <c r="AG60" s="38"/>
      <c r="AH60" s="38"/>
      <c r="AI60" s="38"/>
      <c r="AJ60" s="38"/>
      <c r="AK60" s="38"/>
      <c r="AL60" s="38"/>
      <c r="AM60" s="40">
        <f>SUM(AM55:AM59)/$L60</f>
        <v>0.25</v>
      </c>
      <c r="AN60" s="40"/>
      <c r="AO60" s="40">
        <f>SUM(AO55:AO59)/$L60</f>
        <v>0.25</v>
      </c>
      <c r="AP60" s="40"/>
      <c r="AQ60" s="40">
        <f>SUM(AQ55:AQ59)/$L60</f>
        <v>0.25</v>
      </c>
      <c r="AR60" s="40"/>
      <c r="AS60" s="40">
        <f>SUM(AS55:AS59)/$L60</f>
        <v>0.25</v>
      </c>
      <c r="AT60" s="40">
        <f>SUM(AM60,AO60,AQ60,AS60)</f>
        <v>1</v>
      </c>
      <c r="AU60" s="38"/>
      <c r="AV60" s="39">
        <f>SUM(AV55:AV59)/$L60</f>
        <v>0</v>
      </c>
      <c r="AW60" s="38"/>
      <c r="AX60" s="39">
        <f>SUM(AX55:AX59)/$L60</f>
        <v>0</v>
      </c>
      <c r="AY60" s="38"/>
      <c r="AZ60" s="39">
        <f>SUM(AZ55:AZ59)/$L60</f>
        <v>0</v>
      </c>
      <c r="BA60" s="38"/>
      <c r="BB60" s="39">
        <f>SUM(BB55:BB59)/$L60</f>
        <v>0</v>
      </c>
      <c r="BC60" s="42">
        <f>AX60-AO60</f>
        <v>-0.25</v>
      </c>
      <c r="BD60" s="42">
        <f>AV60-AM60</f>
        <v>-0.25</v>
      </c>
      <c r="BE60" s="42">
        <f>AX60-AO60</f>
        <v>-0.25</v>
      </c>
      <c r="BF60" s="42">
        <f>AZ60-AQ60</f>
        <v>-0.25</v>
      </c>
      <c r="BG60" s="42">
        <f>BB60-AS60</f>
        <v>-0.25</v>
      </c>
      <c r="BH60" s="42">
        <f>SUM(BD60)</f>
        <v>-0.25</v>
      </c>
      <c r="BI60" s="42">
        <f>SUM(BD60,BE60)</f>
        <v>-0.5</v>
      </c>
      <c r="BJ60" s="42">
        <f>SUM(BD60:BF60)</f>
        <v>-0.75</v>
      </c>
      <c r="BK60" s="42">
        <f>SUM(BD60:BG60)</f>
        <v>-1</v>
      </c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</row>
    <row r="61" spans="5:87" ht="38.25" customHeight="1" x14ac:dyDescent="0.2">
      <c r="E61" s="120"/>
      <c r="F61" s="120"/>
      <c r="G61" s="191"/>
      <c r="H61" s="191"/>
      <c r="I61" s="191"/>
      <c r="J61" s="191"/>
      <c r="K61" s="103"/>
      <c r="L61" s="104"/>
      <c r="M61" s="104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6">
        <f>SUM(Z60,Z48,Z41,Z28)</f>
        <v>429188613.44118339</v>
      </c>
      <c r="AA61" s="125"/>
      <c r="AB61" s="106">
        <f>+AB60+AB48+AB41+AB28</f>
        <v>0</v>
      </c>
      <c r="AC61" s="106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5"/>
      <c r="BE61" s="105"/>
      <c r="BF61" s="105"/>
      <c r="BG61" s="105"/>
      <c r="BH61" s="105"/>
      <c r="BI61" s="105"/>
      <c r="BJ61" s="105"/>
      <c r="BK61" s="105"/>
      <c r="BL61" s="103"/>
      <c r="BM61" s="103"/>
      <c r="BN61" s="103"/>
      <c r="BO61" s="103"/>
      <c r="BP61" s="103"/>
      <c r="BQ61" s="103"/>
      <c r="BR61" s="103"/>
      <c r="BS61" s="103"/>
      <c r="BT61" s="103"/>
      <c r="BU61" s="103"/>
      <c r="BV61" s="103"/>
    </row>
    <row r="62" spans="5:87" ht="41.25" customHeight="1" x14ac:dyDescent="0.2">
      <c r="E62" s="36" t="s">
        <v>406</v>
      </c>
      <c r="F62" s="37"/>
      <c r="G62" s="37"/>
      <c r="H62" s="37"/>
      <c r="I62" s="37"/>
      <c r="J62" s="37"/>
      <c r="K62" s="38"/>
      <c r="L62" s="39"/>
      <c r="M62" s="39"/>
      <c r="N62" s="38"/>
      <c r="O62" s="38"/>
      <c r="P62" s="38"/>
      <c r="Q62" s="38"/>
      <c r="R62" s="38"/>
      <c r="S62" s="38"/>
      <c r="T62" s="38"/>
      <c r="U62" s="38" t="s">
        <v>50</v>
      </c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40"/>
      <c r="AM62" s="40"/>
      <c r="AN62" s="40"/>
      <c r="AO62" s="40"/>
      <c r="AP62" s="40"/>
      <c r="AQ62" s="40"/>
      <c r="AR62" s="40"/>
      <c r="AS62" s="38"/>
      <c r="AT62" s="38"/>
      <c r="AU62" s="41"/>
      <c r="AV62" s="41"/>
      <c r="AW62" s="41"/>
      <c r="AX62" s="41"/>
      <c r="AY62" s="41"/>
      <c r="AZ62" s="41"/>
      <c r="BA62" s="41"/>
      <c r="BB62" s="41"/>
      <c r="BC62" s="42"/>
      <c r="BD62" s="42"/>
      <c r="BE62" s="42"/>
      <c r="BF62" s="42"/>
      <c r="BG62" s="42"/>
      <c r="BH62" s="42"/>
      <c r="BI62" s="42"/>
      <c r="BJ62" s="42"/>
      <c r="BK62" s="43"/>
      <c r="BL62" s="83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Z62" s="5"/>
      <c r="CI62" s="1"/>
    </row>
    <row r="63" spans="5:87" ht="60.75" customHeight="1" x14ac:dyDescent="0.2">
      <c r="E63" s="167" t="s">
        <v>396</v>
      </c>
      <c r="F63" s="117"/>
      <c r="G63" s="192" t="s">
        <v>484</v>
      </c>
      <c r="H63" s="191" t="s">
        <v>532</v>
      </c>
      <c r="I63" s="191" t="s">
        <v>467</v>
      </c>
      <c r="J63" s="191" t="s">
        <v>485</v>
      </c>
      <c r="K63" s="124" t="s">
        <v>407</v>
      </c>
      <c r="L63" s="45">
        <v>0.5</v>
      </c>
      <c r="M63" s="58" t="s">
        <v>292</v>
      </c>
      <c r="N63" s="58" t="s">
        <v>298</v>
      </c>
      <c r="O63" s="58" t="s">
        <v>9</v>
      </c>
      <c r="P63" s="48">
        <v>45658</v>
      </c>
      <c r="Q63" s="48">
        <v>46022</v>
      </c>
      <c r="R63" s="47">
        <f t="shared" ref="R63:R68" si="145">IF(OR(P63="",Q63=""),"",Q63-P63)</f>
        <v>364</v>
      </c>
      <c r="S63" s="49">
        <f t="shared" ref="S63:S68" ca="1" si="146">IF(OR(P63="",Q63=""),"",Q63-TODAY())</f>
        <v>329</v>
      </c>
      <c r="T63" s="50"/>
      <c r="U63" s="51" t="str">
        <f t="shared" ref="U63:U68" ca="1" si="147">IF(R63="","",(IF(AND(S63&gt;0,BK63&lt;100%),"Pendiente",IF(AND(S63&gt;0,BK63=100%),"Finalizada",IF(AND(S63&lt;0,BK63=100%),"Finalizada","Pendiente")))))</f>
        <v>Pendiente</v>
      </c>
      <c r="V63" s="51">
        <f ca="1">IF((OR(P63="",Q63="")),"",IF(U63="Finalizada","Finalizada",(Q63-$B$2)))</f>
        <v>329</v>
      </c>
      <c r="W63" s="51" t="s">
        <v>340</v>
      </c>
      <c r="X63" s="51" t="s">
        <v>341</v>
      </c>
      <c r="Y63" s="51" t="s">
        <v>342</v>
      </c>
      <c r="Z63" s="92">
        <f t="shared" ref="Z63:Z68" si="148">SUM(AA63:AC63)</f>
        <v>3868083.3333333335</v>
      </c>
      <c r="AA63" s="92">
        <v>3868083.3333333335</v>
      </c>
      <c r="AB63" s="92"/>
      <c r="AC63" s="92"/>
      <c r="AD63" s="89"/>
      <c r="AE63" s="89"/>
      <c r="AF63" s="89"/>
      <c r="AG63" s="89"/>
      <c r="AH63" s="89"/>
      <c r="AI63" s="89"/>
      <c r="AJ63" s="89"/>
      <c r="AK63" s="89"/>
      <c r="AL63" s="45">
        <v>0.25</v>
      </c>
      <c r="AM63" s="87">
        <f t="shared" ref="AM63:AM68" si="149">AL63*L63</f>
        <v>0.125</v>
      </c>
      <c r="AN63" s="45">
        <v>0.25</v>
      </c>
      <c r="AO63" s="87">
        <f t="shared" ref="AO63:AO68" si="150">AN63*L63</f>
        <v>0.125</v>
      </c>
      <c r="AP63" s="45">
        <v>0.25</v>
      </c>
      <c r="AQ63" s="87">
        <f t="shared" ref="AQ63:AQ68" si="151">AP63*L63</f>
        <v>0.125</v>
      </c>
      <c r="AR63" s="45">
        <v>0.25</v>
      </c>
      <c r="AS63" s="87">
        <f t="shared" ref="AS63:AS68" si="152">AR63*L63</f>
        <v>0.125</v>
      </c>
      <c r="AT63" s="164">
        <f>SUM(AL63,AN63,AP63,AR63)</f>
        <v>1</v>
      </c>
      <c r="AU63" s="52"/>
      <c r="AV63" s="53">
        <f t="shared" ref="AV63:AV68" si="153">AU63*L63</f>
        <v>0</v>
      </c>
      <c r="AW63" s="52"/>
      <c r="AX63" s="53">
        <f t="shared" ref="AX63:AX68" si="154">AW63*L63</f>
        <v>0</v>
      </c>
      <c r="AY63" s="52"/>
      <c r="AZ63" s="53">
        <f t="shared" ref="AZ63:AZ68" si="155">AY63*L63</f>
        <v>0</v>
      </c>
      <c r="BA63" s="52"/>
      <c r="BB63" s="53">
        <f t="shared" ref="BB63:BB68" si="156">BA63*L63</f>
        <v>0</v>
      </c>
      <c r="BC63" s="54">
        <f>AU63-AL63</f>
        <v>-0.25</v>
      </c>
      <c r="BD63" s="54">
        <f t="shared" ref="BD63:BD66" si="157">AW63-AN63</f>
        <v>-0.25</v>
      </c>
      <c r="BE63" s="54">
        <f t="shared" ref="BE63:BE66" si="158">AY63-AP63</f>
        <v>-0.25</v>
      </c>
      <c r="BF63" s="54">
        <f t="shared" ref="BF63:BF66" si="159">BA63-AR63</f>
        <v>-0.25</v>
      </c>
      <c r="BG63" s="55">
        <f t="shared" ref="BG63:BG66" si="160">SUM(BC63)</f>
        <v>-0.25</v>
      </c>
      <c r="BH63" s="55">
        <f t="shared" ref="BH63:BH66" si="161">SUM(BC63,BD63)</f>
        <v>-0.5</v>
      </c>
      <c r="BI63" s="55">
        <f t="shared" ref="BI63:BI66" si="162">SUM(BC63:BE63)</f>
        <v>-0.75</v>
      </c>
      <c r="BJ63" s="55">
        <f t="shared" ref="BJ63:BJ66" si="163">SUM(BC63:BF63)</f>
        <v>-1</v>
      </c>
      <c r="BK63" s="45">
        <f t="shared" ref="BK63:BK66" si="164">SUM(AU63,AW63,AY63,BA63)</f>
        <v>0</v>
      </c>
      <c r="BL63" s="56" t="s">
        <v>339</v>
      </c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Z63" s="5"/>
      <c r="CI63" s="1"/>
    </row>
    <row r="64" spans="5:87" ht="60.75" customHeight="1" x14ac:dyDescent="0.2">
      <c r="E64" s="168"/>
      <c r="F64" s="93"/>
      <c r="G64" s="193"/>
      <c r="H64" s="191"/>
      <c r="I64" s="191"/>
      <c r="J64" s="191"/>
      <c r="K64" s="124" t="s">
        <v>408</v>
      </c>
      <c r="L64" s="45">
        <v>0.05</v>
      </c>
      <c r="M64" s="58" t="s">
        <v>293</v>
      </c>
      <c r="N64" s="58" t="s">
        <v>299</v>
      </c>
      <c r="O64" s="58" t="s">
        <v>9</v>
      </c>
      <c r="P64" s="48">
        <v>45658</v>
      </c>
      <c r="Q64" s="48">
        <v>46022</v>
      </c>
      <c r="R64" s="47">
        <f t="shared" si="145"/>
        <v>364</v>
      </c>
      <c r="S64" s="49">
        <f t="shared" ca="1" si="146"/>
        <v>329</v>
      </c>
      <c r="T64" s="50"/>
      <c r="U64" s="51" t="str">
        <f t="shared" ca="1" si="147"/>
        <v>Pendiente</v>
      </c>
      <c r="V64" s="51">
        <f t="shared" ref="V64:V68" ca="1" si="165">IF((OR(P64="",Q64="")),"",IF(U64="Finalizada","Finalizada",(Q64-$B$2)))</f>
        <v>329</v>
      </c>
      <c r="W64" s="51" t="s">
        <v>343</v>
      </c>
      <c r="X64" s="51" t="s">
        <v>344</v>
      </c>
      <c r="Y64" s="51" t="s">
        <v>342</v>
      </c>
      <c r="Z64" s="92">
        <f t="shared" si="148"/>
        <v>3868083.3333333335</v>
      </c>
      <c r="AA64" s="92">
        <v>3868083.3333333335</v>
      </c>
      <c r="AB64" s="92"/>
      <c r="AC64" s="92"/>
      <c r="AD64" s="89"/>
      <c r="AE64" s="89"/>
      <c r="AF64" s="89"/>
      <c r="AG64" s="89"/>
      <c r="AH64" s="89"/>
      <c r="AI64" s="89"/>
      <c r="AJ64" s="89"/>
      <c r="AK64" s="89"/>
      <c r="AL64" s="45">
        <v>0.25</v>
      </c>
      <c r="AM64" s="87">
        <f t="shared" si="149"/>
        <v>1.2500000000000001E-2</v>
      </c>
      <c r="AN64" s="45">
        <v>0.25</v>
      </c>
      <c r="AO64" s="87">
        <f t="shared" si="150"/>
        <v>1.2500000000000001E-2</v>
      </c>
      <c r="AP64" s="45">
        <v>0.25</v>
      </c>
      <c r="AQ64" s="87">
        <f t="shared" si="151"/>
        <v>1.2500000000000001E-2</v>
      </c>
      <c r="AR64" s="45">
        <v>0.25</v>
      </c>
      <c r="AS64" s="87">
        <f t="shared" si="152"/>
        <v>1.2500000000000001E-2</v>
      </c>
      <c r="AT64" s="164">
        <f t="shared" ref="AT64:AT67" si="166">SUM(AL64,AN64,AP64,AR64)</f>
        <v>1</v>
      </c>
      <c r="AU64" s="52"/>
      <c r="AV64" s="53">
        <f t="shared" si="153"/>
        <v>0</v>
      </c>
      <c r="AW64" s="52"/>
      <c r="AX64" s="53">
        <f t="shared" si="154"/>
        <v>0</v>
      </c>
      <c r="AY64" s="52"/>
      <c r="AZ64" s="53">
        <f t="shared" si="155"/>
        <v>0</v>
      </c>
      <c r="BA64" s="52"/>
      <c r="BB64" s="53">
        <f t="shared" si="156"/>
        <v>0</v>
      </c>
      <c r="BC64" s="54">
        <f>AU64-AL64</f>
        <v>-0.25</v>
      </c>
      <c r="BD64" s="54">
        <f t="shared" si="157"/>
        <v>-0.25</v>
      </c>
      <c r="BE64" s="54">
        <f t="shared" si="158"/>
        <v>-0.25</v>
      </c>
      <c r="BF64" s="54">
        <f t="shared" si="159"/>
        <v>-0.25</v>
      </c>
      <c r="BG64" s="55">
        <f t="shared" si="160"/>
        <v>-0.25</v>
      </c>
      <c r="BH64" s="55">
        <f t="shared" si="161"/>
        <v>-0.5</v>
      </c>
      <c r="BI64" s="55">
        <f t="shared" si="162"/>
        <v>-0.75</v>
      </c>
      <c r="BJ64" s="55">
        <f t="shared" si="163"/>
        <v>-1</v>
      </c>
      <c r="BK64" s="45">
        <f t="shared" si="164"/>
        <v>0</v>
      </c>
      <c r="BL64" s="56" t="s">
        <v>339</v>
      </c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Z64" s="5"/>
      <c r="CI64" s="1"/>
    </row>
    <row r="65" spans="5:87" ht="60.75" customHeight="1" x14ac:dyDescent="0.2">
      <c r="E65" s="168"/>
      <c r="F65" s="93"/>
      <c r="G65" s="193"/>
      <c r="H65" s="191"/>
      <c r="I65" s="191"/>
      <c r="J65" s="191"/>
      <c r="K65" s="124" t="s">
        <v>409</v>
      </c>
      <c r="L65" s="45">
        <v>0.15</v>
      </c>
      <c r="M65" s="58" t="s">
        <v>294</v>
      </c>
      <c r="N65" s="58" t="s">
        <v>300</v>
      </c>
      <c r="O65" s="58" t="s">
        <v>9</v>
      </c>
      <c r="P65" s="48">
        <v>45658</v>
      </c>
      <c r="Q65" s="48">
        <v>46022</v>
      </c>
      <c r="R65" s="47">
        <f t="shared" si="145"/>
        <v>364</v>
      </c>
      <c r="S65" s="49">
        <f t="shared" ca="1" si="146"/>
        <v>329</v>
      </c>
      <c r="T65" s="50"/>
      <c r="U65" s="51" t="str">
        <f t="shared" ca="1" si="147"/>
        <v>Pendiente</v>
      </c>
      <c r="V65" s="51">
        <f t="shared" ca="1" si="165"/>
        <v>329</v>
      </c>
      <c r="W65" s="51" t="s">
        <v>345</v>
      </c>
      <c r="X65" s="51" t="s">
        <v>346</v>
      </c>
      <c r="Y65" s="51" t="s">
        <v>342</v>
      </c>
      <c r="Z65" s="92">
        <f t="shared" si="148"/>
        <v>3868083.3333333335</v>
      </c>
      <c r="AA65" s="92">
        <v>3868083.3333333335</v>
      </c>
      <c r="AB65" s="92"/>
      <c r="AC65" s="92"/>
      <c r="AD65" s="89"/>
      <c r="AE65" s="89"/>
      <c r="AF65" s="89"/>
      <c r="AG65" s="89"/>
      <c r="AH65" s="89"/>
      <c r="AI65" s="89"/>
      <c r="AJ65" s="89"/>
      <c r="AK65" s="89"/>
      <c r="AL65" s="45">
        <v>0.25</v>
      </c>
      <c r="AM65" s="87">
        <f t="shared" si="149"/>
        <v>3.7499999999999999E-2</v>
      </c>
      <c r="AN65" s="45">
        <v>0.25</v>
      </c>
      <c r="AO65" s="87">
        <f t="shared" si="150"/>
        <v>3.7499999999999999E-2</v>
      </c>
      <c r="AP65" s="45">
        <v>0.25</v>
      </c>
      <c r="AQ65" s="87">
        <f t="shared" si="151"/>
        <v>3.7499999999999999E-2</v>
      </c>
      <c r="AR65" s="45">
        <v>0.25</v>
      </c>
      <c r="AS65" s="87">
        <f t="shared" si="152"/>
        <v>3.7499999999999999E-2</v>
      </c>
      <c r="AT65" s="164">
        <f t="shared" si="166"/>
        <v>1</v>
      </c>
      <c r="AU65" s="52"/>
      <c r="AV65" s="53">
        <f t="shared" si="153"/>
        <v>0</v>
      </c>
      <c r="AW65" s="52"/>
      <c r="AX65" s="53">
        <f t="shared" si="154"/>
        <v>0</v>
      </c>
      <c r="AY65" s="52"/>
      <c r="AZ65" s="53">
        <f t="shared" si="155"/>
        <v>0</v>
      </c>
      <c r="BA65" s="52"/>
      <c r="BB65" s="53">
        <f t="shared" si="156"/>
        <v>0</v>
      </c>
      <c r="BC65" s="54">
        <f>AU65-AL65</f>
        <v>-0.25</v>
      </c>
      <c r="BD65" s="54">
        <f t="shared" si="157"/>
        <v>-0.25</v>
      </c>
      <c r="BE65" s="54">
        <f t="shared" si="158"/>
        <v>-0.25</v>
      </c>
      <c r="BF65" s="54">
        <f t="shared" si="159"/>
        <v>-0.25</v>
      </c>
      <c r="BG65" s="55">
        <f t="shared" si="160"/>
        <v>-0.25</v>
      </c>
      <c r="BH65" s="55">
        <f t="shared" si="161"/>
        <v>-0.5</v>
      </c>
      <c r="BI65" s="55">
        <f t="shared" si="162"/>
        <v>-0.75</v>
      </c>
      <c r="BJ65" s="55">
        <f t="shared" si="163"/>
        <v>-1</v>
      </c>
      <c r="BK65" s="45">
        <f t="shared" si="164"/>
        <v>0</v>
      </c>
      <c r="BL65" s="56" t="s">
        <v>339</v>
      </c>
      <c r="BM65" s="57"/>
      <c r="BN65" s="57"/>
      <c r="BO65" s="57"/>
      <c r="BP65" s="57"/>
      <c r="BQ65" s="57"/>
      <c r="BR65" s="57"/>
      <c r="BS65" s="57"/>
      <c r="BT65" s="57"/>
      <c r="BU65" s="57"/>
      <c r="BV65" s="57"/>
      <c r="BZ65" s="5"/>
      <c r="CI65" s="1"/>
    </row>
    <row r="66" spans="5:87" ht="60.75" customHeight="1" x14ac:dyDescent="0.2">
      <c r="E66" s="168"/>
      <c r="F66" s="93"/>
      <c r="G66" s="193"/>
      <c r="H66" s="191"/>
      <c r="I66" s="191"/>
      <c r="J66" s="191"/>
      <c r="K66" s="124" t="s">
        <v>410</v>
      </c>
      <c r="L66" s="45">
        <v>0.1</v>
      </c>
      <c r="M66" s="58" t="s">
        <v>295</v>
      </c>
      <c r="N66" s="58" t="s">
        <v>301</v>
      </c>
      <c r="O66" s="58" t="s">
        <v>9</v>
      </c>
      <c r="P66" s="48">
        <v>45658</v>
      </c>
      <c r="Q66" s="48">
        <v>46022</v>
      </c>
      <c r="R66" s="47">
        <f t="shared" si="145"/>
        <v>364</v>
      </c>
      <c r="S66" s="49">
        <f t="shared" ca="1" si="146"/>
        <v>329</v>
      </c>
      <c r="T66" s="50"/>
      <c r="U66" s="51" t="str">
        <f t="shared" ca="1" si="147"/>
        <v>Pendiente</v>
      </c>
      <c r="V66" s="51">
        <f t="shared" ca="1" si="165"/>
        <v>329</v>
      </c>
      <c r="W66" s="51" t="s">
        <v>347</v>
      </c>
      <c r="X66" s="51" t="s">
        <v>348</v>
      </c>
      <c r="Y66" s="51" t="s">
        <v>342</v>
      </c>
      <c r="Z66" s="92">
        <f t="shared" si="148"/>
        <v>3868083.3333333335</v>
      </c>
      <c r="AA66" s="92">
        <v>3868083.3333333335</v>
      </c>
      <c r="AB66" s="92"/>
      <c r="AC66" s="92"/>
      <c r="AD66" s="89"/>
      <c r="AE66" s="89"/>
      <c r="AF66" s="89"/>
      <c r="AG66" s="89"/>
      <c r="AH66" s="89"/>
      <c r="AI66" s="89"/>
      <c r="AJ66" s="89"/>
      <c r="AK66" s="89"/>
      <c r="AL66" s="45">
        <v>0.25</v>
      </c>
      <c r="AM66" s="87">
        <f t="shared" si="149"/>
        <v>2.5000000000000001E-2</v>
      </c>
      <c r="AN66" s="45">
        <v>0.25</v>
      </c>
      <c r="AO66" s="87">
        <f t="shared" si="150"/>
        <v>2.5000000000000001E-2</v>
      </c>
      <c r="AP66" s="45">
        <v>0.25</v>
      </c>
      <c r="AQ66" s="87">
        <f t="shared" si="151"/>
        <v>2.5000000000000001E-2</v>
      </c>
      <c r="AR66" s="45">
        <v>0.25</v>
      </c>
      <c r="AS66" s="87">
        <f t="shared" si="152"/>
        <v>2.5000000000000001E-2</v>
      </c>
      <c r="AT66" s="164">
        <f t="shared" si="166"/>
        <v>1</v>
      </c>
      <c r="AU66" s="52"/>
      <c r="AV66" s="53">
        <f t="shared" si="153"/>
        <v>0</v>
      </c>
      <c r="AW66" s="52"/>
      <c r="AX66" s="53">
        <f t="shared" si="154"/>
        <v>0</v>
      </c>
      <c r="AY66" s="52"/>
      <c r="AZ66" s="53">
        <f t="shared" si="155"/>
        <v>0</v>
      </c>
      <c r="BA66" s="52"/>
      <c r="BB66" s="53">
        <f t="shared" si="156"/>
        <v>0</v>
      </c>
      <c r="BC66" s="54">
        <f>AU66-AL66</f>
        <v>-0.25</v>
      </c>
      <c r="BD66" s="54">
        <f t="shared" si="157"/>
        <v>-0.25</v>
      </c>
      <c r="BE66" s="54">
        <f t="shared" si="158"/>
        <v>-0.25</v>
      </c>
      <c r="BF66" s="54">
        <f t="shared" si="159"/>
        <v>-0.25</v>
      </c>
      <c r="BG66" s="55">
        <f t="shared" si="160"/>
        <v>-0.25</v>
      </c>
      <c r="BH66" s="55">
        <f t="shared" si="161"/>
        <v>-0.5</v>
      </c>
      <c r="BI66" s="55">
        <f t="shared" si="162"/>
        <v>-0.75</v>
      </c>
      <c r="BJ66" s="55">
        <f t="shared" si="163"/>
        <v>-1</v>
      </c>
      <c r="BK66" s="45">
        <f t="shared" si="164"/>
        <v>0</v>
      </c>
      <c r="BL66" s="56" t="s">
        <v>339</v>
      </c>
      <c r="BM66" s="57"/>
      <c r="BN66" s="57" t="s">
        <v>166</v>
      </c>
      <c r="BO66" s="57"/>
      <c r="BP66" s="57"/>
      <c r="BQ66" s="57"/>
      <c r="BR66" s="57"/>
      <c r="BS66" s="57"/>
      <c r="BT66" s="57"/>
      <c r="BU66" s="57"/>
      <c r="BV66" s="57"/>
      <c r="BZ66" s="5"/>
      <c r="CI66" s="1"/>
    </row>
    <row r="67" spans="5:87" ht="60.75" customHeight="1" x14ac:dyDescent="0.2">
      <c r="E67" s="168"/>
      <c r="F67" s="93"/>
      <c r="G67" s="193"/>
      <c r="H67" s="191"/>
      <c r="I67" s="191"/>
      <c r="J67" s="191"/>
      <c r="K67" s="124" t="s">
        <v>411</v>
      </c>
      <c r="L67" s="45">
        <v>0.1</v>
      </c>
      <c r="M67" s="58" t="s">
        <v>296</v>
      </c>
      <c r="N67" s="58" t="s">
        <v>302</v>
      </c>
      <c r="O67" s="58" t="s">
        <v>9</v>
      </c>
      <c r="P67" s="48">
        <v>45839</v>
      </c>
      <c r="Q67" s="48">
        <v>46022</v>
      </c>
      <c r="R67" s="47">
        <f t="shared" si="145"/>
        <v>183</v>
      </c>
      <c r="S67" s="49">
        <f t="shared" ca="1" si="146"/>
        <v>329</v>
      </c>
      <c r="T67" s="50"/>
      <c r="U67" s="51" t="str">
        <f t="shared" ca="1" si="147"/>
        <v>Pendiente</v>
      </c>
      <c r="V67" s="51">
        <f t="shared" ca="1" si="165"/>
        <v>329</v>
      </c>
      <c r="W67" s="51" t="s">
        <v>349</v>
      </c>
      <c r="X67" s="51" t="s">
        <v>350</v>
      </c>
      <c r="Y67" s="51" t="s">
        <v>342</v>
      </c>
      <c r="Z67" s="92">
        <f t="shared" si="148"/>
        <v>3868083.3333333335</v>
      </c>
      <c r="AA67" s="92">
        <v>3868083.3333333335</v>
      </c>
      <c r="AB67" s="92"/>
      <c r="AC67" s="92"/>
      <c r="AD67" s="89"/>
      <c r="AE67" s="89"/>
      <c r="AF67" s="89"/>
      <c r="AG67" s="89"/>
      <c r="AH67" s="89"/>
      <c r="AI67" s="89"/>
      <c r="AJ67" s="89"/>
      <c r="AK67" s="89"/>
      <c r="AL67" s="45">
        <v>0</v>
      </c>
      <c r="AM67" s="87">
        <f t="shared" si="149"/>
        <v>0</v>
      </c>
      <c r="AN67" s="45">
        <v>0</v>
      </c>
      <c r="AO67" s="87">
        <f t="shared" si="150"/>
        <v>0</v>
      </c>
      <c r="AP67" s="45">
        <v>0.5</v>
      </c>
      <c r="AQ67" s="87">
        <f t="shared" si="151"/>
        <v>0.05</v>
      </c>
      <c r="AR67" s="45">
        <v>0.5</v>
      </c>
      <c r="AS67" s="87">
        <f t="shared" si="152"/>
        <v>0.05</v>
      </c>
      <c r="AT67" s="164">
        <f t="shared" si="166"/>
        <v>1</v>
      </c>
      <c r="AU67" s="52"/>
      <c r="AV67" s="53">
        <f t="shared" si="153"/>
        <v>0</v>
      </c>
      <c r="AW67" s="52"/>
      <c r="AX67" s="53">
        <f t="shared" si="154"/>
        <v>0</v>
      </c>
      <c r="AY67" s="52"/>
      <c r="AZ67" s="53">
        <f t="shared" si="155"/>
        <v>0</v>
      </c>
      <c r="BA67" s="52"/>
      <c r="BB67" s="53">
        <f t="shared" si="156"/>
        <v>0</v>
      </c>
      <c r="BC67" s="54">
        <f t="shared" ref="BC67:BC68" si="167">AU67-AL67</f>
        <v>0</v>
      </c>
      <c r="BD67" s="54">
        <f t="shared" ref="BD67:BD68" si="168">AW67-AN67</f>
        <v>0</v>
      </c>
      <c r="BE67" s="54">
        <f t="shared" ref="BE67:BE68" si="169">AY67-AP67</f>
        <v>-0.5</v>
      </c>
      <c r="BF67" s="54">
        <f t="shared" ref="BF67:BF68" si="170">BA67-AR67</f>
        <v>-0.5</v>
      </c>
      <c r="BG67" s="55">
        <f t="shared" ref="BG67:BG68" si="171">SUM(BC67)</f>
        <v>0</v>
      </c>
      <c r="BH67" s="55">
        <f t="shared" ref="BH67:BH68" si="172">SUM(BC67,BD67)</f>
        <v>0</v>
      </c>
      <c r="BI67" s="55">
        <f t="shared" ref="BI67:BI68" si="173">SUM(BC67:BE67)</f>
        <v>-0.5</v>
      </c>
      <c r="BJ67" s="55">
        <f t="shared" ref="BJ67:BJ68" si="174">SUM(BC67:BF67)</f>
        <v>-1</v>
      </c>
      <c r="BK67" s="45">
        <f t="shared" ref="BK67:BK68" si="175">SUM(AU67,AW67,AY67,BA67)</f>
        <v>0</v>
      </c>
      <c r="BL67" s="56" t="s">
        <v>339</v>
      </c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Z67" s="5"/>
      <c r="CI67" s="1"/>
    </row>
    <row r="68" spans="5:87" ht="60.75" customHeight="1" x14ac:dyDescent="0.2">
      <c r="E68" s="168"/>
      <c r="F68" s="93"/>
      <c r="G68" s="193"/>
      <c r="H68" s="191"/>
      <c r="I68" s="191"/>
      <c r="J68" s="191"/>
      <c r="K68" s="124" t="s">
        <v>412</v>
      </c>
      <c r="L68" s="45">
        <v>0.1</v>
      </c>
      <c r="M68" s="58" t="s">
        <v>297</v>
      </c>
      <c r="N68" s="58" t="s">
        <v>303</v>
      </c>
      <c r="O68" s="58" t="s">
        <v>9</v>
      </c>
      <c r="P68" s="48">
        <v>45658</v>
      </c>
      <c r="Q68" s="48">
        <v>45746</v>
      </c>
      <c r="R68" s="47">
        <f t="shared" si="145"/>
        <v>88</v>
      </c>
      <c r="S68" s="49">
        <f t="shared" ca="1" si="146"/>
        <v>53</v>
      </c>
      <c r="T68" s="50"/>
      <c r="U68" s="51" t="str">
        <f t="shared" ca="1" si="147"/>
        <v>Pendiente</v>
      </c>
      <c r="V68" s="51">
        <f t="shared" ca="1" si="165"/>
        <v>53</v>
      </c>
      <c r="W68" s="51" t="s">
        <v>351</v>
      </c>
      <c r="X68" s="51" t="s">
        <v>352</v>
      </c>
      <c r="Y68" s="51" t="s">
        <v>342</v>
      </c>
      <c r="Z68" s="92">
        <f t="shared" si="148"/>
        <v>3868083.3333333335</v>
      </c>
      <c r="AA68" s="92">
        <v>3868083.3333333335</v>
      </c>
      <c r="AB68" s="92"/>
      <c r="AC68" s="92"/>
      <c r="AD68" s="89"/>
      <c r="AE68" s="89"/>
      <c r="AF68" s="89"/>
      <c r="AG68" s="89"/>
      <c r="AH68" s="89"/>
      <c r="AI68" s="89"/>
      <c r="AJ68" s="89"/>
      <c r="AK68" s="89"/>
      <c r="AL68" s="45">
        <v>1</v>
      </c>
      <c r="AM68" s="87">
        <f t="shared" si="149"/>
        <v>0.1</v>
      </c>
      <c r="AN68" s="45">
        <v>0</v>
      </c>
      <c r="AO68" s="87">
        <f t="shared" si="150"/>
        <v>0</v>
      </c>
      <c r="AP68" s="45">
        <v>0</v>
      </c>
      <c r="AQ68" s="87">
        <f t="shared" si="151"/>
        <v>0</v>
      </c>
      <c r="AR68" s="45">
        <v>0</v>
      </c>
      <c r="AS68" s="87">
        <f t="shared" si="152"/>
        <v>0</v>
      </c>
      <c r="AT68" s="164">
        <f>SUM(AL68,AN68,AP68,AR68)</f>
        <v>1</v>
      </c>
      <c r="AU68" s="52"/>
      <c r="AV68" s="53">
        <f t="shared" si="153"/>
        <v>0</v>
      </c>
      <c r="AW68" s="52"/>
      <c r="AX68" s="53">
        <f t="shared" si="154"/>
        <v>0</v>
      </c>
      <c r="AY68" s="52"/>
      <c r="AZ68" s="53">
        <f t="shared" si="155"/>
        <v>0</v>
      </c>
      <c r="BA68" s="52"/>
      <c r="BB68" s="53">
        <f t="shared" si="156"/>
        <v>0</v>
      </c>
      <c r="BC68" s="54">
        <f t="shared" si="167"/>
        <v>-1</v>
      </c>
      <c r="BD68" s="54">
        <f t="shared" si="168"/>
        <v>0</v>
      </c>
      <c r="BE68" s="54">
        <f t="shared" si="169"/>
        <v>0</v>
      </c>
      <c r="BF68" s="54">
        <f t="shared" si="170"/>
        <v>0</v>
      </c>
      <c r="BG68" s="55">
        <f t="shared" si="171"/>
        <v>-1</v>
      </c>
      <c r="BH68" s="55">
        <f t="shared" si="172"/>
        <v>-1</v>
      </c>
      <c r="BI68" s="55">
        <f t="shared" si="173"/>
        <v>-1</v>
      </c>
      <c r="BJ68" s="55">
        <f t="shared" si="174"/>
        <v>-1</v>
      </c>
      <c r="BK68" s="45">
        <f t="shared" si="175"/>
        <v>0</v>
      </c>
      <c r="BL68" s="56" t="s">
        <v>339</v>
      </c>
      <c r="BM68" s="57"/>
      <c r="BN68" s="57" t="s">
        <v>167</v>
      </c>
      <c r="BO68" s="57"/>
      <c r="BP68" s="57"/>
      <c r="BQ68" s="57"/>
      <c r="BR68" s="57"/>
      <c r="BS68" s="57"/>
      <c r="BT68" s="57"/>
      <c r="BU68" s="57"/>
      <c r="BV68" s="57"/>
      <c r="BZ68" s="5"/>
      <c r="CI68" s="1"/>
    </row>
    <row r="69" spans="5:87" ht="60.75" customHeight="1" x14ac:dyDescent="0.2">
      <c r="E69" s="168"/>
      <c r="F69" s="93"/>
      <c r="G69" s="193"/>
      <c r="H69" s="191"/>
      <c r="I69" s="191"/>
      <c r="J69" s="191"/>
      <c r="K69" s="38"/>
      <c r="L69" s="39">
        <f>SUM(L63:L68)</f>
        <v>1</v>
      </c>
      <c r="M69" s="39"/>
      <c r="N69" s="38"/>
      <c r="O69" s="38"/>
      <c r="P69" s="38"/>
      <c r="Q69" s="38"/>
      <c r="R69" s="38"/>
      <c r="S69" s="38"/>
      <c r="T69" s="38"/>
      <c r="U69" s="38"/>
      <c r="V69" s="38" t="s">
        <v>51</v>
      </c>
      <c r="W69" s="38"/>
      <c r="X69" s="38"/>
      <c r="Y69" s="38"/>
      <c r="Z69" s="102">
        <f>SUM(Z63:Z68)</f>
        <v>23208500</v>
      </c>
      <c r="AA69" s="102">
        <f>SUM(AA63:AA68)</f>
        <v>23208500</v>
      </c>
      <c r="AB69" s="102">
        <f>SUM(AB63:AB68)</f>
        <v>0</v>
      </c>
      <c r="AC69" s="102">
        <f>SUM(AC63:AC68)</f>
        <v>0</v>
      </c>
      <c r="AD69" s="38"/>
      <c r="AE69" s="38"/>
      <c r="AF69" s="38"/>
      <c r="AG69" s="38"/>
      <c r="AH69" s="38"/>
      <c r="AI69" s="38"/>
      <c r="AJ69" s="38"/>
      <c r="AK69" s="38"/>
      <c r="AL69" s="38"/>
      <c r="AM69" s="40">
        <f>SUM(AM63:AM68)/$L69</f>
        <v>0.30000000000000004</v>
      </c>
      <c r="AN69" s="40"/>
      <c r="AO69" s="40">
        <f>SUM(AO63:AO68)/$L69</f>
        <v>0.2</v>
      </c>
      <c r="AP69" s="40"/>
      <c r="AQ69" s="40">
        <f>SUM(AQ63:AQ68)/$L69</f>
        <v>0.25</v>
      </c>
      <c r="AR69" s="40"/>
      <c r="AS69" s="40">
        <f>SUM(AS63:AS68)/$L69</f>
        <v>0.25</v>
      </c>
      <c r="AT69" s="40">
        <f>SUM(AM69,AO69,AQ69,AS69)</f>
        <v>1</v>
      </c>
      <c r="AU69" s="38"/>
      <c r="AV69" s="39">
        <f>SUM(AV63:AV68)/$L69</f>
        <v>0</v>
      </c>
      <c r="AW69" s="38"/>
      <c r="AX69" s="39">
        <f>SUM(AX63:AX68)/$L69</f>
        <v>0</v>
      </c>
      <c r="AY69" s="38"/>
      <c r="AZ69" s="39">
        <f>SUM(AZ63:AZ68)/$L69</f>
        <v>0</v>
      </c>
      <c r="BA69" s="38"/>
      <c r="BB69" s="39">
        <f>SUM(BB63:BB68)/$L69</f>
        <v>0</v>
      </c>
      <c r="BC69" s="42">
        <f>AX69-AO69</f>
        <v>-0.2</v>
      </c>
      <c r="BD69" s="42">
        <f>AV69-AM69</f>
        <v>-0.30000000000000004</v>
      </c>
      <c r="BE69" s="42">
        <f>AX69-AO69</f>
        <v>-0.2</v>
      </c>
      <c r="BF69" s="42">
        <f>AZ69-AQ69</f>
        <v>-0.25</v>
      </c>
      <c r="BG69" s="42">
        <f>BB69-AS69</f>
        <v>-0.25</v>
      </c>
      <c r="BH69" s="42">
        <f>SUM(BD69)</f>
        <v>-0.30000000000000004</v>
      </c>
      <c r="BI69" s="42">
        <f>SUM(BD69,BE69)</f>
        <v>-0.5</v>
      </c>
      <c r="BJ69" s="42">
        <f>SUM(BD69:BF69)</f>
        <v>-0.75</v>
      </c>
      <c r="BK69" s="42">
        <f>SUM(BD69:BG69)</f>
        <v>-1</v>
      </c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</row>
    <row r="70" spans="5:87" ht="60.75" customHeight="1" x14ac:dyDescent="0.2">
      <c r="E70" s="168"/>
      <c r="F70" s="93"/>
      <c r="G70" s="194"/>
      <c r="H70" s="191"/>
      <c r="I70" s="191"/>
      <c r="J70" s="191"/>
      <c r="K70" s="103"/>
      <c r="L70" s="104"/>
      <c r="M70" s="104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  <c r="BD70" s="105"/>
      <c r="BE70" s="105"/>
      <c r="BF70" s="105"/>
      <c r="BG70" s="105"/>
      <c r="BH70" s="105"/>
      <c r="BI70" s="105"/>
      <c r="BJ70" s="105"/>
      <c r="BK70" s="105"/>
      <c r="BL70" s="103"/>
      <c r="BM70" s="103"/>
      <c r="BN70" s="103"/>
      <c r="BO70" s="103"/>
      <c r="BP70" s="103"/>
      <c r="BQ70" s="103"/>
      <c r="BR70" s="103"/>
      <c r="BS70" s="103"/>
      <c r="BT70" s="103"/>
      <c r="BU70" s="103"/>
      <c r="BV70" s="103"/>
    </row>
    <row r="71" spans="5:87" ht="41.25" customHeight="1" x14ac:dyDescent="0.2">
      <c r="E71" s="36" t="s">
        <v>442</v>
      </c>
      <c r="F71" s="37"/>
      <c r="G71" s="37"/>
      <c r="H71" s="37"/>
      <c r="I71" s="37"/>
      <c r="J71" s="37"/>
      <c r="K71" s="38"/>
      <c r="L71" s="39"/>
      <c r="M71" s="39"/>
      <c r="N71" s="38"/>
      <c r="O71" s="38"/>
      <c r="P71" s="38"/>
      <c r="Q71" s="38"/>
      <c r="R71" s="38"/>
      <c r="S71" s="38"/>
      <c r="T71" s="38"/>
      <c r="U71" s="38" t="s">
        <v>50</v>
      </c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40"/>
      <c r="AM71" s="40"/>
      <c r="AN71" s="40"/>
      <c r="AO71" s="40"/>
      <c r="AP71" s="40"/>
      <c r="AQ71" s="40"/>
      <c r="AR71" s="40"/>
      <c r="AS71" s="38"/>
      <c r="AT71" s="38"/>
      <c r="AU71" s="41"/>
      <c r="AV71" s="41"/>
      <c r="AW71" s="41"/>
      <c r="AX71" s="41"/>
      <c r="AY71" s="41"/>
      <c r="AZ71" s="41"/>
      <c r="BA71" s="41"/>
      <c r="BB71" s="41"/>
      <c r="BC71" s="42"/>
      <c r="BD71" s="42"/>
      <c r="BE71" s="42"/>
      <c r="BF71" s="42"/>
      <c r="BG71" s="42"/>
      <c r="BH71" s="42"/>
      <c r="BI71" s="42"/>
      <c r="BJ71" s="42"/>
      <c r="BK71" s="43"/>
      <c r="BL71" s="83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Z71" s="5"/>
      <c r="CI71" s="1"/>
    </row>
    <row r="72" spans="5:87" ht="60.75" customHeight="1" x14ac:dyDescent="0.2">
      <c r="E72" s="167" t="s">
        <v>414</v>
      </c>
      <c r="F72" s="167" t="s">
        <v>108</v>
      </c>
      <c r="G72" s="192" t="s">
        <v>533</v>
      </c>
      <c r="H72" s="191" t="s">
        <v>573</v>
      </c>
      <c r="I72" s="191" t="s">
        <v>467</v>
      </c>
      <c r="J72" s="191" t="s">
        <v>357</v>
      </c>
      <c r="K72" s="124" t="s">
        <v>413</v>
      </c>
      <c r="L72" s="45">
        <v>0.6</v>
      </c>
      <c r="M72" s="58" t="s">
        <v>356</v>
      </c>
      <c r="N72" s="58" t="s">
        <v>357</v>
      </c>
      <c r="O72" s="58" t="s">
        <v>9</v>
      </c>
      <c r="P72" s="48">
        <v>45658</v>
      </c>
      <c r="Q72" s="48">
        <v>46022</v>
      </c>
      <c r="R72" s="47">
        <f t="shared" ref="R72:R74" si="176">IF(OR(P72="",Q72=""),"",Q72-P72)</f>
        <v>364</v>
      </c>
      <c r="S72" s="49">
        <f t="shared" ref="S72:S74" ca="1" si="177">IF(OR(P72="",Q72=""),"",Q72-TODAY())</f>
        <v>329</v>
      </c>
      <c r="T72" s="50"/>
      <c r="U72" s="51" t="str">
        <f t="shared" ref="U72:U74" ca="1" si="178">IF(R72="","",(IF(AND(S72&gt;0,BK72&lt;100%),"Pendiente",IF(AND(S72&gt;0,BK72=100%),"Finalizada",IF(AND(S72&lt;0,BK72=100%),"Finalizada","Pendiente")))))</f>
        <v>Pendiente</v>
      </c>
      <c r="V72" s="51">
        <f ca="1">IF((OR(P72="",Q72="")),"",IF(U72="Finalizada","Finalizada",(Q72-$B$2)))</f>
        <v>329</v>
      </c>
      <c r="W72" s="51" t="s">
        <v>358</v>
      </c>
      <c r="X72" s="51" t="s">
        <v>359</v>
      </c>
      <c r="Y72" s="51" t="s">
        <v>342</v>
      </c>
      <c r="Z72" s="92">
        <f t="shared" ref="Z72:Z74" si="179">SUM(AA72:AC72)</f>
        <v>115971213.60000001</v>
      </c>
      <c r="AA72" s="92">
        <v>115971213.60000001</v>
      </c>
      <c r="AB72" s="92"/>
      <c r="AC72" s="92"/>
      <c r="AD72" s="89"/>
      <c r="AE72" s="89"/>
      <c r="AF72" s="89"/>
      <c r="AG72" s="89"/>
      <c r="AH72" s="89"/>
      <c r="AI72" s="89"/>
      <c r="AJ72" s="89"/>
      <c r="AK72" s="89"/>
      <c r="AL72" s="45">
        <v>0.25</v>
      </c>
      <c r="AM72" s="87">
        <f t="shared" ref="AM72:AM74" si="180">AL72*L72</f>
        <v>0.15</v>
      </c>
      <c r="AN72" s="45">
        <v>0.25</v>
      </c>
      <c r="AO72" s="87">
        <f>AN72*L72</f>
        <v>0.15</v>
      </c>
      <c r="AP72" s="45">
        <v>0.25</v>
      </c>
      <c r="AQ72" s="87">
        <f t="shared" ref="AQ72:AQ74" si="181">AP72*L72</f>
        <v>0.15</v>
      </c>
      <c r="AR72" s="45">
        <v>0.25</v>
      </c>
      <c r="AS72" s="87">
        <f t="shared" ref="AS72:AS74" si="182">AR72*L72</f>
        <v>0.15</v>
      </c>
      <c r="AT72" s="164">
        <f t="shared" ref="AT72:AT73" si="183">SUM(AL72,AN72,AP72,AR72)</f>
        <v>1</v>
      </c>
      <c r="AU72" s="52"/>
      <c r="AV72" s="53">
        <f t="shared" ref="AV72:AV74" si="184">AU72*L72</f>
        <v>0</v>
      </c>
      <c r="AW72" s="52"/>
      <c r="AX72" s="53">
        <f t="shared" ref="AX72:AX74" si="185">AW72*L72</f>
        <v>0</v>
      </c>
      <c r="AY72" s="52"/>
      <c r="AZ72" s="53">
        <f t="shared" ref="AZ72:AZ74" si="186">AY72*L72</f>
        <v>0</v>
      </c>
      <c r="BA72" s="52"/>
      <c r="BB72" s="53">
        <f t="shared" ref="BB72:BB74" si="187">BA72*L72</f>
        <v>0</v>
      </c>
      <c r="BC72" s="54">
        <f t="shared" ref="BC72:BC74" si="188">AU72-AL72</f>
        <v>-0.25</v>
      </c>
      <c r="BD72" s="54">
        <f t="shared" ref="BD72:BD74" si="189">AW72-AN72</f>
        <v>-0.25</v>
      </c>
      <c r="BE72" s="54">
        <f t="shared" ref="BE72:BE74" si="190">AY72-AP72</f>
        <v>-0.25</v>
      </c>
      <c r="BF72" s="54">
        <f t="shared" ref="BF72:BF74" si="191">BA72-AR72</f>
        <v>-0.25</v>
      </c>
      <c r="BG72" s="55">
        <f t="shared" ref="BG72:BG74" si="192">SUM(BC72)</f>
        <v>-0.25</v>
      </c>
      <c r="BH72" s="55">
        <f t="shared" ref="BH72:BH74" si="193">SUM(BC72,BD72)</f>
        <v>-0.5</v>
      </c>
      <c r="BI72" s="55">
        <f t="shared" ref="BI72:BI74" si="194">SUM(BC72:BE72)</f>
        <v>-0.75</v>
      </c>
      <c r="BJ72" s="55">
        <f t="shared" ref="BJ72:BJ74" si="195">SUM(BC72:BF72)</f>
        <v>-1</v>
      </c>
      <c r="BK72" s="45">
        <f t="shared" ref="BK72:BK74" si="196">SUM(AU72,AW72,AY72,BA72)</f>
        <v>0</v>
      </c>
      <c r="BL72" s="56" t="s">
        <v>360</v>
      </c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Z72" s="5"/>
      <c r="CI72" s="1"/>
    </row>
    <row r="73" spans="5:87" ht="60.75" customHeight="1" x14ac:dyDescent="0.2">
      <c r="E73" s="168"/>
      <c r="F73" s="168"/>
      <c r="G73" s="193"/>
      <c r="H73" s="191"/>
      <c r="I73" s="191"/>
      <c r="J73" s="191"/>
      <c r="K73" s="124" t="s">
        <v>415</v>
      </c>
      <c r="L73" s="45">
        <v>0.2</v>
      </c>
      <c r="M73" s="58" t="s">
        <v>208</v>
      </c>
      <c r="N73" s="58" t="s">
        <v>361</v>
      </c>
      <c r="O73" s="58" t="s">
        <v>9</v>
      </c>
      <c r="P73" s="48">
        <v>45658</v>
      </c>
      <c r="Q73" s="48">
        <v>46022</v>
      </c>
      <c r="R73" s="47">
        <f t="shared" si="176"/>
        <v>364</v>
      </c>
      <c r="S73" s="49">
        <f t="shared" ca="1" si="177"/>
        <v>329</v>
      </c>
      <c r="T73" s="50"/>
      <c r="U73" s="51" t="str">
        <f t="shared" ca="1" si="178"/>
        <v>Pendiente</v>
      </c>
      <c r="V73" s="51">
        <f t="shared" ref="V73:V74" ca="1" si="197">IF((OR(P73="",Q73="")),"",IF(U73="Finalizada","Finalizada",(Q73-$B$2)))</f>
        <v>329</v>
      </c>
      <c r="W73" s="51" t="s">
        <v>358</v>
      </c>
      <c r="X73" s="51" t="s">
        <v>362</v>
      </c>
      <c r="Y73" s="51" t="s">
        <v>363</v>
      </c>
      <c r="Z73" s="92">
        <f t="shared" si="179"/>
        <v>1500000</v>
      </c>
      <c r="AA73" s="92">
        <v>1500000</v>
      </c>
      <c r="AB73" s="92"/>
      <c r="AC73" s="92"/>
      <c r="AD73" s="89"/>
      <c r="AE73" s="89"/>
      <c r="AF73" s="89"/>
      <c r="AG73" s="89"/>
      <c r="AH73" s="89"/>
      <c r="AI73" s="89"/>
      <c r="AJ73" s="89"/>
      <c r="AK73" s="89"/>
      <c r="AL73" s="45">
        <v>0.25</v>
      </c>
      <c r="AM73" s="87">
        <f t="shared" si="180"/>
        <v>0.05</v>
      </c>
      <c r="AN73" s="45">
        <v>0.25</v>
      </c>
      <c r="AO73" s="87">
        <f t="shared" ref="AO73:AO74" si="198">AN73*L73</f>
        <v>0.05</v>
      </c>
      <c r="AP73" s="45">
        <v>0.25</v>
      </c>
      <c r="AQ73" s="87">
        <f t="shared" si="181"/>
        <v>0.05</v>
      </c>
      <c r="AR73" s="45">
        <v>0.25</v>
      </c>
      <c r="AS73" s="87">
        <f t="shared" si="182"/>
        <v>0.05</v>
      </c>
      <c r="AT73" s="164">
        <f t="shared" si="183"/>
        <v>1</v>
      </c>
      <c r="AU73" s="52"/>
      <c r="AV73" s="53">
        <f t="shared" si="184"/>
        <v>0</v>
      </c>
      <c r="AW73" s="52"/>
      <c r="AX73" s="53">
        <f t="shared" si="185"/>
        <v>0</v>
      </c>
      <c r="AY73" s="52"/>
      <c r="AZ73" s="53">
        <f t="shared" si="186"/>
        <v>0</v>
      </c>
      <c r="BA73" s="52"/>
      <c r="BB73" s="53">
        <f t="shared" si="187"/>
        <v>0</v>
      </c>
      <c r="BC73" s="54">
        <f t="shared" si="188"/>
        <v>-0.25</v>
      </c>
      <c r="BD73" s="54">
        <f t="shared" si="189"/>
        <v>-0.25</v>
      </c>
      <c r="BE73" s="54">
        <f t="shared" si="190"/>
        <v>-0.25</v>
      </c>
      <c r="BF73" s="54">
        <f t="shared" si="191"/>
        <v>-0.25</v>
      </c>
      <c r="BG73" s="55">
        <f t="shared" si="192"/>
        <v>-0.25</v>
      </c>
      <c r="BH73" s="55">
        <f t="shared" si="193"/>
        <v>-0.5</v>
      </c>
      <c r="BI73" s="55">
        <f t="shared" si="194"/>
        <v>-0.75</v>
      </c>
      <c r="BJ73" s="55">
        <f t="shared" si="195"/>
        <v>-1</v>
      </c>
      <c r="BK73" s="45">
        <f t="shared" si="196"/>
        <v>0</v>
      </c>
      <c r="BL73" s="56" t="s">
        <v>360</v>
      </c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Z73" s="5"/>
      <c r="CI73" s="1"/>
    </row>
    <row r="74" spans="5:87" ht="60.75" customHeight="1" x14ac:dyDescent="0.2">
      <c r="E74" s="168"/>
      <c r="F74" s="168"/>
      <c r="G74" s="193"/>
      <c r="H74" s="191"/>
      <c r="I74" s="191"/>
      <c r="J74" s="191"/>
      <c r="K74" s="124" t="s">
        <v>416</v>
      </c>
      <c r="L74" s="45">
        <v>0.2</v>
      </c>
      <c r="M74" s="58" t="s">
        <v>364</v>
      </c>
      <c r="N74" s="58" t="s">
        <v>365</v>
      </c>
      <c r="O74" s="58" t="s">
        <v>9</v>
      </c>
      <c r="P74" s="48">
        <v>45658</v>
      </c>
      <c r="Q74" s="48">
        <v>46022</v>
      </c>
      <c r="R74" s="47">
        <f t="shared" si="176"/>
        <v>364</v>
      </c>
      <c r="S74" s="49">
        <f t="shared" ca="1" si="177"/>
        <v>329</v>
      </c>
      <c r="T74" s="50"/>
      <c r="U74" s="51" t="str">
        <f t="shared" ca="1" si="178"/>
        <v>Pendiente</v>
      </c>
      <c r="V74" s="51">
        <f t="shared" ca="1" si="197"/>
        <v>329</v>
      </c>
      <c r="W74" s="51" t="s">
        <v>358</v>
      </c>
      <c r="X74" s="51" t="s">
        <v>359</v>
      </c>
      <c r="Y74" s="51" t="s">
        <v>342</v>
      </c>
      <c r="Z74" s="92">
        <f t="shared" si="179"/>
        <v>28992803.400000002</v>
      </c>
      <c r="AA74" s="92">
        <v>28992803.400000002</v>
      </c>
      <c r="AB74" s="92"/>
      <c r="AC74" s="92"/>
      <c r="AD74" s="89"/>
      <c r="AE74" s="89"/>
      <c r="AF74" s="89"/>
      <c r="AG74" s="89"/>
      <c r="AH74" s="89"/>
      <c r="AI74" s="89"/>
      <c r="AJ74" s="89"/>
      <c r="AK74" s="89"/>
      <c r="AL74" s="45">
        <v>0.25</v>
      </c>
      <c r="AM74" s="87">
        <f t="shared" si="180"/>
        <v>0.05</v>
      </c>
      <c r="AN74" s="45">
        <v>0.25</v>
      </c>
      <c r="AO74" s="87">
        <f t="shared" si="198"/>
        <v>0.05</v>
      </c>
      <c r="AP74" s="45">
        <v>0.25</v>
      </c>
      <c r="AQ74" s="87">
        <f t="shared" si="181"/>
        <v>0.05</v>
      </c>
      <c r="AR74" s="45">
        <v>0.25</v>
      </c>
      <c r="AS74" s="87">
        <f t="shared" si="182"/>
        <v>0.05</v>
      </c>
      <c r="AT74" s="164">
        <f>SUM(AL74,AN74,AP74,AR74)</f>
        <v>1</v>
      </c>
      <c r="AU74" s="52"/>
      <c r="AV74" s="53">
        <f t="shared" si="184"/>
        <v>0</v>
      </c>
      <c r="AW74" s="52"/>
      <c r="AX74" s="53">
        <f t="shared" si="185"/>
        <v>0</v>
      </c>
      <c r="AY74" s="52"/>
      <c r="AZ74" s="53">
        <f t="shared" si="186"/>
        <v>0</v>
      </c>
      <c r="BA74" s="52"/>
      <c r="BB74" s="53">
        <f t="shared" si="187"/>
        <v>0</v>
      </c>
      <c r="BC74" s="54">
        <f t="shared" si="188"/>
        <v>-0.25</v>
      </c>
      <c r="BD74" s="54">
        <f t="shared" si="189"/>
        <v>-0.25</v>
      </c>
      <c r="BE74" s="54">
        <f t="shared" si="190"/>
        <v>-0.25</v>
      </c>
      <c r="BF74" s="54">
        <f t="shared" si="191"/>
        <v>-0.25</v>
      </c>
      <c r="BG74" s="55">
        <f t="shared" si="192"/>
        <v>-0.25</v>
      </c>
      <c r="BH74" s="55">
        <f t="shared" si="193"/>
        <v>-0.5</v>
      </c>
      <c r="BI74" s="55">
        <f t="shared" si="194"/>
        <v>-0.75</v>
      </c>
      <c r="BJ74" s="55">
        <f t="shared" si="195"/>
        <v>-1</v>
      </c>
      <c r="BK74" s="45">
        <f t="shared" si="196"/>
        <v>0</v>
      </c>
      <c r="BL74" s="56" t="s">
        <v>360</v>
      </c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Z74" s="5"/>
      <c r="CI74" s="1"/>
    </row>
    <row r="75" spans="5:87" ht="60.75" customHeight="1" x14ac:dyDescent="0.2">
      <c r="E75" s="168"/>
      <c r="F75" s="168"/>
      <c r="G75" s="193"/>
      <c r="H75" s="191"/>
      <c r="I75" s="191"/>
      <c r="J75" s="191"/>
      <c r="K75" s="38"/>
      <c r="L75" s="39">
        <f>SUM(L72:L74)</f>
        <v>1</v>
      </c>
      <c r="M75" s="39"/>
      <c r="N75" s="38"/>
      <c r="O75" s="38"/>
      <c r="P75" s="38"/>
      <c r="Q75" s="38"/>
      <c r="R75" s="38"/>
      <c r="S75" s="38"/>
      <c r="T75" s="38"/>
      <c r="U75" s="38"/>
      <c r="V75" s="38" t="s">
        <v>51</v>
      </c>
      <c r="W75" s="38"/>
      <c r="X75" s="38"/>
      <c r="Y75" s="38"/>
      <c r="Z75" s="102">
        <f>SUM(Z72:Z74)</f>
        <v>146464017</v>
      </c>
      <c r="AA75" s="102">
        <f>SUM(AA72:AA74)</f>
        <v>146464017</v>
      </c>
      <c r="AB75" s="102">
        <f>SUM(AB72:AB74)</f>
        <v>0</v>
      </c>
      <c r="AC75" s="102">
        <f>SUM(AC72:AC74)</f>
        <v>0</v>
      </c>
      <c r="AD75" s="38"/>
      <c r="AE75" s="38"/>
      <c r="AF75" s="38"/>
      <c r="AG75" s="38"/>
      <c r="AH75" s="38"/>
      <c r="AI75" s="38"/>
      <c r="AJ75" s="38"/>
      <c r="AK75" s="38"/>
      <c r="AL75" s="38"/>
      <c r="AM75" s="40">
        <f>SUM(AM72:AM74)/$L75</f>
        <v>0.25</v>
      </c>
      <c r="AN75" s="40"/>
      <c r="AO75" s="40">
        <f>SUM(AO72:AO74)/$L75</f>
        <v>0.25</v>
      </c>
      <c r="AP75" s="40"/>
      <c r="AQ75" s="40">
        <f>SUM(AQ72:AQ74)/$L75</f>
        <v>0.25</v>
      </c>
      <c r="AR75" s="40"/>
      <c r="AS75" s="40">
        <f>SUM(AS72:AS74)/$L75</f>
        <v>0.25</v>
      </c>
      <c r="AT75" s="40">
        <f>SUM(AM75,AO75,AQ75,AS75)</f>
        <v>1</v>
      </c>
      <c r="AU75" s="38"/>
      <c r="AV75" s="39">
        <f>SUM(AV72:AV74)/$L75</f>
        <v>0</v>
      </c>
      <c r="AW75" s="38"/>
      <c r="AX75" s="39">
        <f>SUM(AX72:AX74)/$L75</f>
        <v>0</v>
      </c>
      <c r="AY75" s="38"/>
      <c r="AZ75" s="39">
        <f>SUM(AZ72:AZ74)/$L75</f>
        <v>0</v>
      </c>
      <c r="BA75" s="38"/>
      <c r="BB75" s="39">
        <f>SUM(BB72:BB74)/$L75</f>
        <v>0</v>
      </c>
      <c r="BC75" s="42">
        <f>AX75-AO75</f>
        <v>-0.25</v>
      </c>
      <c r="BD75" s="42">
        <f>AV75-AM75</f>
        <v>-0.25</v>
      </c>
      <c r="BE75" s="42">
        <f>AX75-AO75</f>
        <v>-0.25</v>
      </c>
      <c r="BF75" s="42">
        <f>AZ75-AQ75</f>
        <v>-0.25</v>
      </c>
      <c r="BG75" s="42">
        <f>BB75-AS75</f>
        <v>-0.25</v>
      </c>
      <c r="BH75" s="42">
        <f>SUM(BD75)</f>
        <v>-0.25</v>
      </c>
      <c r="BI75" s="42">
        <f>SUM(BD75,BE75)</f>
        <v>-0.5</v>
      </c>
      <c r="BJ75" s="42">
        <f>SUM(BD75:BF75)</f>
        <v>-0.75</v>
      </c>
      <c r="BK75" s="42">
        <f>SUM(BD75:BG75)</f>
        <v>-1</v>
      </c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</row>
    <row r="76" spans="5:87" ht="38.25" customHeight="1" x14ac:dyDescent="0.2">
      <c r="E76" s="120"/>
      <c r="F76" s="120"/>
      <c r="G76" s="194"/>
      <c r="H76" s="191"/>
      <c r="I76" s="191"/>
      <c r="J76" s="191"/>
      <c r="K76" s="103"/>
      <c r="L76" s="104"/>
      <c r="M76" s="104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6">
        <f>SUM(Z75,Z63,Z56,Z43)</f>
        <v>230309335.7691057</v>
      </c>
      <c r="AA76" s="125"/>
      <c r="AB76" s="106">
        <f>+AB75+AB63+AB56+AB43</f>
        <v>0</v>
      </c>
      <c r="AC76" s="106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5"/>
      <c r="BE76" s="105"/>
      <c r="BF76" s="105"/>
      <c r="BG76" s="105"/>
      <c r="BH76" s="105"/>
      <c r="BI76" s="105"/>
      <c r="BJ76" s="105"/>
      <c r="BK76" s="105"/>
      <c r="BL76" s="103"/>
      <c r="BM76" s="103"/>
      <c r="BN76" s="103"/>
      <c r="BO76" s="103"/>
      <c r="BP76" s="103"/>
      <c r="BQ76" s="103"/>
      <c r="BR76" s="103"/>
      <c r="BS76" s="103"/>
      <c r="BT76" s="103"/>
      <c r="BU76" s="103"/>
      <c r="BV76" s="103"/>
    </row>
    <row r="77" spans="5:87" ht="42.75" customHeight="1" x14ac:dyDescent="0.2">
      <c r="E77" s="36" t="s">
        <v>417</v>
      </c>
      <c r="F77" s="37"/>
      <c r="G77" s="37"/>
      <c r="H77" s="37"/>
      <c r="I77" s="37"/>
      <c r="J77" s="37"/>
      <c r="K77" s="38"/>
      <c r="L77" s="39"/>
      <c r="M77" s="39"/>
      <c r="N77" s="38"/>
      <c r="O77" s="38"/>
      <c r="P77" s="38"/>
      <c r="Q77" s="38"/>
      <c r="R77" s="38"/>
      <c r="S77" s="38"/>
      <c r="T77" s="38"/>
      <c r="U77" s="38" t="s">
        <v>50</v>
      </c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40"/>
      <c r="AM77" s="40"/>
      <c r="AN77" s="40"/>
      <c r="AO77" s="40"/>
      <c r="AP77" s="40"/>
      <c r="AQ77" s="40"/>
      <c r="AR77" s="40"/>
      <c r="AS77" s="38"/>
      <c r="AT77" s="38"/>
      <c r="AU77" s="41"/>
      <c r="AV77" s="41"/>
      <c r="AW77" s="41"/>
      <c r="AX77" s="41"/>
      <c r="AY77" s="41"/>
      <c r="AZ77" s="41"/>
      <c r="BA77" s="41"/>
      <c r="BB77" s="41"/>
      <c r="BC77" s="42"/>
      <c r="BD77" s="42"/>
      <c r="BE77" s="42"/>
      <c r="BF77" s="42"/>
      <c r="BG77" s="42"/>
      <c r="BH77" s="42"/>
      <c r="BI77" s="42"/>
      <c r="BJ77" s="42"/>
      <c r="BK77" s="43"/>
      <c r="BL77" s="83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Z77" s="5"/>
      <c r="CI77" s="1"/>
    </row>
    <row r="78" spans="5:87" ht="42.75" customHeight="1" x14ac:dyDescent="0.2">
      <c r="E78" s="167" t="s">
        <v>418</v>
      </c>
      <c r="F78" s="167" t="s">
        <v>108</v>
      </c>
      <c r="G78" s="167" t="s">
        <v>557</v>
      </c>
      <c r="H78" s="192" t="s">
        <v>555</v>
      </c>
      <c r="I78" s="191" t="s">
        <v>467</v>
      </c>
      <c r="J78" s="191" t="s">
        <v>556</v>
      </c>
      <c r="K78" s="124" t="s">
        <v>421</v>
      </c>
      <c r="L78" s="45">
        <v>1</v>
      </c>
      <c r="M78" s="58" t="s">
        <v>366</v>
      </c>
      <c r="N78" s="58" t="s">
        <v>456</v>
      </c>
      <c r="O78" s="58" t="s">
        <v>9</v>
      </c>
      <c r="P78" s="48">
        <v>45658</v>
      </c>
      <c r="Q78" s="48">
        <v>46022</v>
      </c>
      <c r="R78" s="47">
        <f t="shared" ref="R78" si="199">IF(OR(P78="",Q78=""),"",Q78-P78)</f>
        <v>364</v>
      </c>
      <c r="S78" s="49">
        <f t="shared" ref="S78" ca="1" si="200">IF(OR(P78="",Q78=""),"",Q78-TODAY())</f>
        <v>329</v>
      </c>
      <c r="T78" s="50"/>
      <c r="U78" s="51" t="str">
        <f t="shared" ref="U78" ca="1" si="201">IF(R78="","",(IF(AND(S78&gt;0,BK78&lt;100%),"Pendiente",IF(AND(S78&gt;0,BK78=100%),"Finalizada",IF(AND(S78&lt;0,BK78=100%),"Finalizada","Pendiente")))))</f>
        <v>Pendiente</v>
      </c>
      <c r="V78" s="51">
        <f ca="1">IF((OR(P78="",Q78="")),"",IF(U78="Finalizada","Finalizada",(Q78-$B$2)))</f>
        <v>329</v>
      </c>
      <c r="W78" s="51" t="s">
        <v>367</v>
      </c>
      <c r="X78" s="51" t="s">
        <v>368</v>
      </c>
      <c r="Y78" s="51" t="s">
        <v>342</v>
      </c>
      <c r="Z78" s="92">
        <f t="shared" ref="Z78" si="202">SUM(AA78:AC78)</f>
        <v>115762259.25</v>
      </c>
      <c r="AA78" s="92">
        <v>115762259.25</v>
      </c>
      <c r="AB78" s="92"/>
      <c r="AC78" s="92"/>
      <c r="AD78" s="89"/>
      <c r="AE78" s="89"/>
      <c r="AF78" s="89"/>
      <c r="AG78" s="89"/>
      <c r="AH78" s="89"/>
      <c r="AI78" s="89"/>
      <c r="AJ78" s="89"/>
      <c r="AK78" s="89"/>
      <c r="AL78" s="45">
        <v>0.25</v>
      </c>
      <c r="AM78" s="45">
        <v>0.25</v>
      </c>
      <c r="AN78" s="45">
        <v>0.25</v>
      </c>
      <c r="AO78" s="45">
        <v>0.25</v>
      </c>
      <c r="AP78" s="45">
        <v>0.25</v>
      </c>
      <c r="AQ78" s="45">
        <v>0.25</v>
      </c>
      <c r="AR78" s="45">
        <v>0.25</v>
      </c>
      <c r="AS78" s="87">
        <f t="shared" ref="AS78" si="203">AR78*L78</f>
        <v>0.25</v>
      </c>
      <c r="AT78" s="164">
        <f>SUM(AL78,AN78,AP78,AR78)</f>
        <v>1</v>
      </c>
      <c r="AU78" s="52"/>
      <c r="AV78" s="53">
        <f t="shared" ref="AV78" si="204">AU78*L78</f>
        <v>0</v>
      </c>
      <c r="AW78" s="52"/>
      <c r="AX78" s="53">
        <f t="shared" ref="AX78" si="205">AW78*L78</f>
        <v>0</v>
      </c>
      <c r="AY78" s="52"/>
      <c r="AZ78" s="53">
        <f t="shared" ref="AZ78" si="206">AY78*L78</f>
        <v>0</v>
      </c>
      <c r="BA78" s="52"/>
      <c r="BB78" s="53">
        <f t="shared" ref="BB78" si="207">BA78*L78</f>
        <v>0</v>
      </c>
      <c r="BC78" s="54">
        <f t="shared" ref="BC78" si="208">AU78-AL78</f>
        <v>-0.25</v>
      </c>
      <c r="BD78" s="54">
        <f t="shared" ref="BD78" si="209">AW78-AN78</f>
        <v>-0.25</v>
      </c>
      <c r="BE78" s="54">
        <f t="shared" ref="BE78" si="210">AY78-AP78</f>
        <v>-0.25</v>
      </c>
      <c r="BF78" s="54">
        <f t="shared" ref="BF78" si="211">BA78-AR78</f>
        <v>-0.25</v>
      </c>
      <c r="BG78" s="55">
        <f t="shared" ref="BG78" si="212">SUM(BC78)</f>
        <v>-0.25</v>
      </c>
      <c r="BH78" s="55">
        <f t="shared" ref="BH78" si="213">SUM(BC78,BD78)</f>
        <v>-0.5</v>
      </c>
      <c r="BI78" s="55">
        <f t="shared" ref="BI78" si="214">SUM(BC78:BE78)</f>
        <v>-0.75</v>
      </c>
      <c r="BJ78" s="55">
        <f t="shared" ref="BJ78" si="215">SUM(BC78:BF78)</f>
        <v>-1</v>
      </c>
      <c r="BK78" s="45">
        <f t="shared" ref="BK78" si="216">SUM(AU78,AW78,AY78,BA78)</f>
        <v>0</v>
      </c>
      <c r="BL78" s="56" t="s">
        <v>369</v>
      </c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Z78" s="5"/>
      <c r="CI78" s="1"/>
    </row>
    <row r="79" spans="5:87" ht="60.75" customHeight="1" x14ac:dyDescent="0.2">
      <c r="E79" s="168"/>
      <c r="F79" s="168"/>
      <c r="G79" s="168"/>
      <c r="H79" s="193"/>
      <c r="I79" s="191"/>
      <c r="J79" s="191"/>
      <c r="K79" s="38"/>
      <c r="L79" s="39">
        <f>SUM(L78:L78)</f>
        <v>1</v>
      </c>
      <c r="M79" s="39"/>
      <c r="N79" s="38"/>
      <c r="O79" s="38"/>
      <c r="P79" s="38"/>
      <c r="Q79" s="38"/>
      <c r="R79" s="38"/>
      <c r="S79" s="38"/>
      <c r="T79" s="38"/>
      <c r="U79" s="38"/>
      <c r="V79" s="38" t="s">
        <v>51</v>
      </c>
      <c r="W79" s="38"/>
      <c r="X79" s="38"/>
      <c r="Y79" s="38"/>
      <c r="Z79" s="102">
        <f>SUM(Z78)</f>
        <v>115762259.25</v>
      </c>
      <c r="AA79" s="102">
        <f>SUM(AA78)</f>
        <v>115762259.25</v>
      </c>
      <c r="AB79" s="102">
        <f>SUM(AB78)</f>
        <v>0</v>
      </c>
      <c r="AC79" s="102">
        <f>SUM(AC78)</f>
        <v>0</v>
      </c>
      <c r="AD79" s="38"/>
      <c r="AE79" s="38"/>
      <c r="AF79" s="38"/>
      <c r="AG79" s="38"/>
      <c r="AH79" s="38"/>
      <c r="AI79" s="38"/>
      <c r="AJ79" s="38"/>
      <c r="AK79" s="38"/>
      <c r="AL79" s="38"/>
      <c r="AM79" s="40">
        <f>SUM(AM78:AM78)/$L79</f>
        <v>0.25</v>
      </c>
      <c r="AN79" s="40"/>
      <c r="AO79" s="40">
        <f>SUM(AO78:AO78)/$L79</f>
        <v>0.25</v>
      </c>
      <c r="AP79" s="40"/>
      <c r="AQ79" s="40">
        <f>SUM(AQ78:AQ78)/$L79</f>
        <v>0.25</v>
      </c>
      <c r="AR79" s="40"/>
      <c r="AS79" s="40">
        <f>SUM(AS78:AS78)/$L79</f>
        <v>0.25</v>
      </c>
      <c r="AT79" s="40">
        <f>SUM(AM79,AO79,AQ79,AS79)</f>
        <v>1</v>
      </c>
      <c r="AU79" s="38"/>
      <c r="AV79" s="39">
        <f>SUM(AV78:AV78)/$L79</f>
        <v>0</v>
      </c>
      <c r="AW79" s="38"/>
      <c r="AX79" s="39">
        <f>SUM(AX78:AX78)/$L79</f>
        <v>0</v>
      </c>
      <c r="AY79" s="38"/>
      <c r="AZ79" s="39">
        <f>SUM(AZ78:AZ78)/$L79</f>
        <v>0</v>
      </c>
      <c r="BA79" s="38"/>
      <c r="BB79" s="39">
        <f>SUM(BB78:BB78)/$L79</f>
        <v>0</v>
      </c>
      <c r="BC79" s="42">
        <f>AX79-AO79</f>
        <v>-0.25</v>
      </c>
      <c r="BD79" s="42">
        <f>AV79-AM79</f>
        <v>-0.25</v>
      </c>
      <c r="BE79" s="42">
        <f>AX79-AO79</f>
        <v>-0.25</v>
      </c>
      <c r="BF79" s="42">
        <f>AZ79-AQ79</f>
        <v>-0.25</v>
      </c>
      <c r="BG79" s="42">
        <f>BB79-AS79</f>
        <v>-0.25</v>
      </c>
      <c r="BH79" s="42">
        <f>SUM(BD79)</f>
        <v>-0.25</v>
      </c>
      <c r="BI79" s="42">
        <f>SUM(BD79,BE79)</f>
        <v>-0.5</v>
      </c>
      <c r="BJ79" s="42">
        <f>SUM(BD79:BF79)</f>
        <v>-0.75</v>
      </c>
      <c r="BK79" s="42">
        <f>SUM(BD79:BG79)</f>
        <v>-1</v>
      </c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</row>
    <row r="80" spans="5:87" ht="38.25" customHeight="1" x14ac:dyDescent="0.2">
      <c r="E80" s="120"/>
      <c r="F80" s="120"/>
      <c r="G80" s="188"/>
      <c r="H80" s="194"/>
      <c r="I80" s="191"/>
      <c r="J80" s="191"/>
      <c r="K80" s="103"/>
      <c r="L80" s="104"/>
      <c r="M80" s="104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6">
        <f>SUM(Z79,Z67,Z60,Z47)</f>
        <v>507480162.10785002</v>
      </c>
      <c r="AA80" s="125"/>
      <c r="AB80" s="106">
        <f>+AB79+AB67+AB60+AB47</f>
        <v>0</v>
      </c>
      <c r="AC80" s="106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5"/>
      <c r="BE80" s="105"/>
      <c r="BF80" s="105"/>
      <c r="BG80" s="105"/>
      <c r="BH80" s="105"/>
      <c r="BI80" s="105"/>
      <c r="BJ80" s="105"/>
      <c r="BK80" s="105"/>
      <c r="BL80" s="103"/>
      <c r="BM80" s="103"/>
      <c r="BN80" s="103"/>
      <c r="BO80" s="103"/>
      <c r="BP80" s="103"/>
      <c r="BQ80" s="103"/>
      <c r="BR80" s="103"/>
      <c r="BS80" s="103"/>
      <c r="BT80" s="103"/>
      <c r="BU80" s="103"/>
      <c r="BV80" s="103"/>
    </row>
    <row r="81" spans="5:87" ht="42.75" customHeight="1" x14ac:dyDescent="0.2">
      <c r="E81" s="36" t="s">
        <v>419</v>
      </c>
      <c r="F81" s="37"/>
      <c r="G81" s="37"/>
      <c r="H81" s="37"/>
      <c r="I81" s="37"/>
      <c r="J81" s="37"/>
      <c r="K81" s="38"/>
      <c r="L81" s="39"/>
      <c r="M81" s="39"/>
      <c r="N81" s="38"/>
      <c r="O81" s="38"/>
      <c r="P81" s="38"/>
      <c r="Q81" s="38"/>
      <c r="R81" s="38"/>
      <c r="S81" s="38"/>
      <c r="T81" s="38"/>
      <c r="U81" s="38" t="s">
        <v>50</v>
      </c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40"/>
      <c r="AM81" s="40"/>
      <c r="AN81" s="40"/>
      <c r="AO81" s="40"/>
      <c r="AP81" s="40"/>
      <c r="AQ81" s="40"/>
      <c r="AR81" s="40"/>
      <c r="AS81" s="38"/>
      <c r="AT81" s="38"/>
      <c r="AU81" s="41"/>
      <c r="AV81" s="41"/>
      <c r="AW81" s="41"/>
      <c r="AX81" s="41"/>
      <c r="AY81" s="41"/>
      <c r="AZ81" s="41"/>
      <c r="BA81" s="41"/>
      <c r="BB81" s="41"/>
      <c r="BC81" s="42"/>
      <c r="BD81" s="42"/>
      <c r="BE81" s="42"/>
      <c r="BF81" s="42"/>
      <c r="BG81" s="42"/>
      <c r="BH81" s="42"/>
      <c r="BI81" s="42"/>
      <c r="BJ81" s="42"/>
      <c r="BK81" s="43"/>
      <c r="BL81" s="83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Z81" s="5"/>
      <c r="CI81" s="1"/>
    </row>
    <row r="82" spans="5:87" ht="60.75" customHeight="1" x14ac:dyDescent="0.2">
      <c r="E82" s="167" t="s">
        <v>420</v>
      </c>
      <c r="F82" s="167" t="s">
        <v>472</v>
      </c>
      <c r="G82" s="191" t="s">
        <v>486</v>
      </c>
      <c r="H82" s="213" t="s">
        <v>474</v>
      </c>
      <c r="I82" s="191" t="s">
        <v>467</v>
      </c>
      <c r="J82" s="191" t="s">
        <v>475</v>
      </c>
      <c r="K82" s="124" t="s">
        <v>422</v>
      </c>
      <c r="L82" s="45">
        <v>0.4</v>
      </c>
      <c r="M82" s="58" t="s">
        <v>318</v>
      </c>
      <c r="N82" s="58" t="s">
        <v>487</v>
      </c>
      <c r="O82" s="58" t="s">
        <v>9</v>
      </c>
      <c r="P82" s="48">
        <v>45658</v>
      </c>
      <c r="Q82" s="48">
        <v>46022</v>
      </c>
      <c r="R82" s="47">
        <f t="shared" ref="R82:R91" si="217">IF(OR(P82="",Q82=""),"",Q82-P82)</f>
        <v>364</v>
      </c>
      <c r="S82" s="49">
        <f t="shared" ref="S82:S91" ca="1" si="218">IF(OR(P82="",Q82=""),"",Q82-TODAY())</f>
        <v>329</v>
      </c>
      <c r="T82" s="50"/>
      <c r="U82" s="51" t="str">
        <f t="shared" ref="U82:U91" ca="1" si="219">IF(R82="","",(IF(AND(S82&gt;0,BK82&lt;100%),"Pendiente",IF(AND(S82&gt;0,BK82=100%),"Finalizada",IF(AND(S82&lt;0,BK82=100%),"Finalizada","Pendiente")))))</f>
        <v>Pendiente</v>
      </c>
      <c r="V82" s="51">
        <f ca="1">IF((OR(P82="",Q82="")),"",IF(U82="Finalizada","Finalizada",(Q82-$B$2)))</f>
        <v>329</v>
      </c>
      <c r="W82" s="51" t="s">
        <v>317</v>
      </c>
      <c r="X82" s="51" t="s">
        <v>353</v>
      </c>
      <c r="Y82" s="51" t="s">
        <v>354</v>
      </c>
      <c r="Z82" s="92">
        <f t="shared" ref="Z82:Z91" si="220">SUM(AA82:AC82)</f>
        <v>12187414.884691227</v>
      </c>
      <c r="AA82" s="92">
        <v>12187414.884691227</v>
      </c>
      <c r="AB82" s="92"/>
      <c r="AC82" s="92"/>
      <c r="AD82" s="89"/>
      <c r="AE82" s="89"/>
      <c r="AF82" s="89"/>
      <c r="AG82" s="89"/>
      <c r="AH82" s="89"/>
      <c r="AI82" s="89"/>
      <c r="AJ82" s="89"/>
      <c r="AK82" s="89"/>
      <c r="AL82" s="45">
        <v>0.2</v>
      </c>
      <c r="AM82" s="87">
        <f t="shared" ref="AM82:AM91" si="221">AL82*L82</f>
        <v>8.0000000000000016E-2</v>
      </c>
      <c r="AN82" s="45">
        <v>0.25</v>
      </c>
      <c r="AO82" s="87">
        <f t="shared" ref="AO82:AO91" si="222">AN82*L82</f>
        <v>0.1</v>
      </c>
      <c r="AP82" s="45">
        <v>0.3</v>
      </c>
      <c r="AQ82" s="87">
        <f t="shared" ref="AQ82:AQ91" si="223">AP82*L82</f>
        <v>0.12</v>
      </c>
      <c r="AR82" s="45">
        <v>0.25</v>
      </c>
      <c r="AS82" s="87">
        <f t="shared" ref="AS82:AS91" si="224">AR82*L82</f>
        <v>0.1</v>
      </c>
      <c r="AT82" s="164">
        <f t="shared" ref="AT82:AT90" si="225">SUM(AL82,AN82,AP82,AR82)</f>
        <v>1</v>
      </c>
      <c r="AU82" s="52"/>
      <c r="AV82" s="53">
        <f t="shared" ref="AV82:AV91" si="226">AU82*L82</f>
        <v>0</v>
      </c>
      <c r="AW82" s="52"/>
      <c r="AX82" s="53">
        <f t="shared" ref="AX82:AX91" si="227">AW82*L82</f>
        <v>0</v>
      </c>
      <c r="AY82" s="52"/>
      <c r="AZ82" s="53">
        <f t="shared" ref="AZ82:AZ91" si="228">AY82*L82</f>
        <v>0</v>
      </c>
      <c r="BA82" s="52"/>
      <c r="BB82" s="53">
        <f t="shared" ref="BB82:BB91" si="229">BA82*L82</f>
        <v>0</v>
      </c>
      <c r="BC82" s="54">
        <f t="shared" ref="BC82:BC88" si="230">AU82-AL82</f>
        <v>-0.2</v>
      </c>
      <c r="BD82" s="54">
        <f t="shared" ref="BD82:BD88" si="231">AW82-AN82</f>
        <v>-0.25</v>
      </c>
      <c r="BE82" s="54">
        <f t="shared" ref="BE82:BE88" si="232">AY82-AP82</f>
        <v>-0.3</v>
      </c>
      <c r="BF82" s="54">
        <f t="shared" ref="BF82:BF88" si="233">BA82-AR82</f>
        <v>-0.25</v>
      </c>
      <c r="BG82" s="55">
        <f t="shared" ref="BG82:BG88" si="234">SUM(BC82)</f>
        <v>-0.2</v>
      </c>
      <c r="BH82" s="55">
        <f t="shared" ref="BH82:BH88" si="235">SUM(BC82,BD82)</f>
        <v>-0.45</v>
      </c>
      <c r="BI82" s="55">
        <f t="shared" ref="BI82:BI88" si="236">SUM(BC82:BE82)</f>
        <v>-0.75</v>
      </c>
      <c r="BJ82" s="55">
        <f t="shared" ref="BJ82:BJ88" si="237">SUM(BC82:BF82)</f>
        <v>-1</v>
      </c>
      <c r="BK82" s="45">
        <f t="shared" ref="BK82:BK88" si="238">SUM(AU82,AW82,AY82,BA82)</f>
        <v>0</v>
      </c>
      <c r="BL82" s="56" t="s">
        <v>488</v>
      </c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Z82" s="5"/>
      <c r="CI82" s="1"/>
    </row>
    <row r="83" spans="5:87" ht="60.75" customHeight="1" x14ac:dyDescent="0.2">
      <c r="E83" s="168"/>
      <c r="F83" s="188"/>
      <c r="G83" s="191"/>
      <c r="H83" s="214"/>
      <c r="I83" s="191"/>
      <c r="J83" s="191"/>
      <c r="K83" s="124" t="s">
        <v>423</v>
      </c>
      <c r="L83" s="45">
        <v>0.05</v>
      </c>
      <c r="M83" s="58" t="s">
        <v>319</v>
      </c>
      <c r="N83" s="58" t="s">
        <v>326</v>
      </c>
      <c r="O83" s="58" t="s">
        <v>9</v>
      </c>
      <c r="P83" s="48">
        <v>45658</v>
      </c>
      <c r="Q83" s="48">
        <v>46022</v>
      </c>
      <c r="R83" s="47">
        <f t="shared" si="217"/>
        <v>364</v>
      </c>
      <c r="S83" s="49">
        <f t="shared" ca="1" si="218"/>
        <v>329</v>
      </c>
      <c r="T83" s="50"/>
      <c r="U83" s="51" t="str">
        <f t="shared" ca="1" si="219"/>
        <v>Pendiente</v>
      </c>
      <c r="V83" s="51">
        <f t="shared" ref="V83:V91" ca="1" si="239">IF((OR(P83="",Q83="")),"",IF(U83="Finalizada","Finalizada",(Q83-$B$2)))</f>
        <v>329</v>
      </c>
      <c r="W83" s="51" t="s">
        <v>317</v>
      </c>
      <c r="X83" s="51" t="s">
        <v>353</v>
      </c>
      <c r="Y83" s="51" t="s">
        <v>489</v>
      </c>
      <c r="Z83" s="92">
        <f t="shared" si="220"/>
        <v>12187414.884691227</v>
      </c>
      <c r="AA83" s="92">
        <v>12187414.884691227</v>
      </c>
      <c r="AB83" s="92"/>
      <c r="AC83" s="92"/>
      <c r="AD83" s="89"/>
      <c r="AE83" s="89"/>
      <c r="AF83" s="89"/>
      <c r="AG83" s="89"/>
      <c r="AH83" s="89"/>
      <c r="AI83" s="89"/>
      <c r="AJ83" s="89"/>
      <c r="AK83" s="89"/>
      <c r="AL83" s="45">
        <v>0.2</v>
      </c>
      <c r="AM83" s="87">
        <f t="shared" si="221"/>
        <v>1.0000000000000002E-2</v>
      </c>
      <c r="AN83" s="45">
        <v>0.25</v>
      </c>
      <c r="AO83" s="87">
        <f t="shared" si="222"/>
        <v>1.2500000000000001E-2</v>
      </c>
      <c r="AP83" s="45">
        <v>0.3</v>
      </c>
      <c r="AQ83" s="87">
        <f t="shared" si="223"/>
        <v>1.4999999999999999E-2</v>
      </c>
      <c r="AR83" s="45">
        <v>0.25</v>
      </c>
      <c r="AS83" s="87">
        <f t="shared" si="224"/>
        <v>1.2500000000000001E-2</v>
      </c>
      <c r="AT83" s="164">
        <f t="shared" si="225"/>
        <v>1</v>
      </c>
      <c r="AU83" s="52"/>
      <c r="AV83" s="53">
        <f t="shared" si="226"/>
        <v>0</v>
      </c>
      <c r="AW83" s="52"/>
      <c r="AX83" s="53">
        <f t="shared" si="227"/>
        <v>0</v>
      </c>
      <c r="AY83" s="52"/>
      <c r="AZ83" s="53">
        <f t="shared" si="228"/>
        <v>0</v>
      </c>
      <c r="BA83" s="52"/>
      <c r="BB83" s="53">
        <f t="shared" si="229"/>
        <v>0</v>
      </c>
      <c r="BC83" s="54">
        <f t="shared" si="230"/>
        <v>-0.2</v>
      </c>
      <c r="BD83" s="54">
        <f t="shared" si="231"/>
        <v>-0.25</v>
      </c>
      <c r="BE83" s="54">
        <f t="shared" si="232"/>
        <v>-0.3</v>
      </c>
      <c r="BF83" s="54">
        <f t="shared" si="233"/>
        <v>-0.25</v>
      </c>
      <c r="BG83" s="55">
        <f t="shared" si="234"/>
        <v>-0.2</v>
      </c>
      <c r="BH83" s="55">
        <f t="shared" si="235"/>
        <v>-0.45</v>
      </c>
      <c r="BI83" s="55">
        <f t="shared" si="236"/>
        <v>-0.75</v>
      </c>
      <c r="BJ83" s="55">
        <f t="shared" si="237"/>
        <v>-1</v>
      </c>
      <c r="BK83" s="45">
        <f t="shared" si="238"/>
        <v>0</v>
      </c>
      <c r="BL83" s="56" t="s">
        <v>604</v>
      </c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Z83" s="5"/>
      <c r="CI83" s="1"/>
    </row>
    <row r="84" spans="5:87" ht="60.75" customHeight="1" x14ac:dyDescent="0.2">
      <c r="E84" s="168"/>
      <c r="F84" s="167" t="s">
        <v>18</v>
      </c>
      <c r="G84" s="191"/>
      <c r="H84" s="214"/>
      <c r="I84" s="191"/>
      <c r="J84" s="191"/>
      <c r="K84" s="124" t="s">
        <v>424</v>
      </c>
      <c r="L84" s="45">
        <v>0.1</v>
      </c>
      <c r="M84" s="58" t="s">
        <v>320</v>
      </c>
      <c r="N84" s="58" t="s">
        <v>327</v>
      </c>
      <c r="O84" s="58" t="s">
        <v>9</v>
      </c>
      <c r="P84" s="48">
        <v>45658</v>
      </c>
      <c r="Q84" s="48">
        <v>46022</v>
      </c>
      <c r="R84" s="47">
        <f t="shared" si="217"/>
        <v>364</v>
      </c>
      <c r="S84" s="49">
        <f t="shared" ca="1" si="218"/>
        <v>329</v>
      </c>
      <c r="T84" s="50"/>
      <c r="U84" s="51" t="str">
        <f t="shared" ca="1" si="219"/>
        <v>Pendiente</v>
      </c>
      <c r="V84" s="51">
        <f t="shared" ca="1" si="239"/>
        <v>329</v>
      </c>
      <c r="W84" s="51" t="s">
        <v>317</v>
      </c>
      <c r="X84" s="51" t="s">
        <v>353</v>
      </c>
      <c r="Y84" s="51" t="s">
        <v>354</v>
      </c>
      <c r="Z84" s="92">
        <f t="shared" si="220"/>
        <v>12187414.884691227</v>
      </c>
      <c r="AA84" s="92">
        <v>12187414.884691227</v>
      </c>
      <c r="AB84" s="92"/>
      <c r="AC84" s="92"/>
      <c r="AD84" s="89"/>
      <c r="AE84" s="89"/>
      <c r="AF84" s="89"/>
      <c r="AG84" s="89"/>
      <c r="AH84" s="89"/>
      <c r="AI84" s="89"/>
      <c r="AJ84" s="89"/>
      <c r="AK84" s="89"/>
      <c r="AL84" s="45">
        <v>0.25</v>
      </c>
      <c r="AM84" s="87">
        <f t="shared" si="221"/>
        <v>2.5000000000000001E-2</v>
      </c>
      <c r="AN84" s="45">
        <v>0.25</v>
      </c>
      <c r="AO84" s="87">
        <f t="shared" si="222"/>
        <v>2.5000000000000001E-2</v>
      </c>
      <c r="AP84" s="45">
        <v>0.25</v>
      </c>
      <c r="AQ84" s="87">
        <f t="shared" si="223"/>
        <v>2.5000000000000001E-2</v>
      </c>
      <c r="AR84" s="45">
        <v>0.25</v>
      </c>
      <c r="AS84" s="87">
        <f t="shared" si="224"/>
        <v>2.5000000000000001E-2</v>
      </c>
      <c r="AT84" s="164">
        <f t="shared" si="225"/>
        <v>1</v>
      </c>
      <c r="AU84" s="52"/>
      <c r="AV84" s="53">
        <f t="shared" si="226"/>
        <v>0</v>
      </c>
      <c r="AW84" s="52"/>
      <c r="AX84" s="53">
        <f t="shared" si="227"/>
        <v>0</v>
      </c>
      <c r="AY84" s="52"/>
      <c r="AZ84" s="53">
        <f t="shared" si="228"/>
        <v>0</v>
      </c>
      <c r="BA84" s="52"/>
      <c r="BB84" s="53">
        <f t="shared" si="229"/>
        <v>0</v>
      </c>
      <c r="BC84" s="54">
        <f t="shared" si="230"/>
        <v>-0.25</v>
      </c>
      <c r="BD84" s="54">
        <f t="shared" si="231"/>
        <v>-0.25</v>
      </c>
      <c r="BE84" s="54">
        <f t="shared" si="232"/>
        <v>-0.25</v>
      </c>
      <c r="BF84" s="54">
        <f t="shared" si="233"/>
        <v>-0.25</v>
      </c>
      <c r="BG84" s="55">
        <f t="shared" si="234"/>
        <v>-0.25</v>
      </c>
      <c r="BH84" s="55">
        <f t="shared" si="235"/>
        <v>-0.5</v>
      </c>
      <c r="BI84" s="55">
        <f t="shared" si="236"/>
        <v>-0.75</v>
      </c>
      <c r="BJ84" s="55">
        <f t="shared" si="237"/>
        <v>-1</v>
      </c>
      <c r="BK84" s="45">
        <f t="shared" si="238"/>
        <v>0</v>
      </c>
      <c r="BL84" s="56" t="s">
        <v>335</v>
      </c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Z84" s="5"/>
      <c r="CI84" s="1"/>
    </row>
    <row r="85" spans="5:87" ht="60.75" customHeight="1" x14ac:dyDescent="0.2">
      <c r="E85" s="168"/>
      <c r="F85" s="188"/>
      <c r="G85" s="191"/>
      <c r="H85" s="214"/>
      <c r="I85" s="191"/>
      <c r="J85" s="191"/>
      <c r="K85" s="124" t="s">
        <v>425</v>
      </c>
      <c r="L85" s="45">
        <v>0.1</v>
      </c>
      <c r="M85" s="58" t="s">
        <v>321</v>
      </c>
      <c r="N85" s="58" t="s">
        <v>328</v>
      </c>
      <c r="O85" s="58" t="s">
        <v>9</v>
      </c>
      <c r="P85" s="48">
        <v>45658</v>
      </c>
      <c r="Q85" s="48">
        <v>46022</v>
      </c>
      <c r="R85" s="47">
        <f t="shared" si="217"/>
        <v>364</v>
      </c>
      <c r="S85" s="49">
        <f t="shared" ca="1" si="218"/>
        <v>329</v>
      </c>
      <c r="T85" s="50"/>
      <c r="U85" s="51" t="str">
        <f t="shared" ca="1" si="219"/>
        <v>Pendiente</v>
      </c>
      <c r="V85" s="51">
        <f t="shared" ca="1" si="239"/>
        <v>329</v>
      </c>
      <c r="W85" s="51" t="s">
        <v>317</v>
      </c>
      <c r="X85" s="51" t="s">
        <v>353</v>
      </c>
      <c r="Y85" s="51" t="s">
        <v>354</v>
      </c>
      <c r="Z85" s="92">
        <f t="shared" si="220"/>
        <v>12187414.884691227</v>
      </c>
      <c r="AA85" s="92">
        <v>12187414.884691227</v>
      </c>
      <c r="AB85" s="92"/>
      <c r="AC85" s="92"/>
      <c r="AD85" s="89"/>
      <c r="AE85" s="89"/>
      <c r="AF85" s="89"/>
      <c r="AG85" s="89"/>
      <c r="AH85" s="89"/>
      <c r="AI85" s="89"/>
      <c r="AJ85" s="89"/>
      <c r="AK85" s="89"/>
      <c r="AL85" s="45">
        <v>0.25</v>
      </c>
      <c r="AM85" s="87">
        <f t="shared" si="221"/>
        <v>2.5000000000000001E-2</v>
      </c>
      <c r="AN85" s="45">
        <v>0.25</v>
      </c>
      <c r="AO85" s="87">
        <f t="shared" si="222"/>
        <v>2.5000000000000001E-2</v>
      </c>
      <c r="AP85" s="45">
        <v>0.25</v>
      </c>
      <c r="AQ85" s="87">
        <f t="shared" si="223"/>
        <v>2.5000000000000001E-2</v>
      </c>
      <c r="AR85" s="45">
        <v>0.25</v>
      </c>
      <c r="AS85" s="87">
        <f t="shared" si="224"/>
        <v>2.5000000000000001E-2</v>
      </c>
      <c r="AT85" s="164">
        <f t="shared" si="225"/>
        <v>1</v>
      </c>
      <c r="AU85" s="52"/>
      <c r="AV85" s="53">
        <f t="shared" si="226"/>
        <v>0</v>
      </c>
      <c r="AW85" s="52"/>
      <c r="AX85" s="53">
        <f t="shared" si="227"/>
        <v>0</v>
      </c>
      <c r="AY85" s="52"/>
      <c r="AZ85" s="53">
        <f t="shared" si="228"/>
        <v>0</v>
      </c>
      <c r="BA85" s="52"/>
      <c r="BB85" s="53">
        <f t="shared" si="229"/>
        <v>0</v>
      </c>
      <c r="BC85" s="54">
        <f t="shared" si="230"/>
        <v>-0.25</v>
      </c>
      <c r="BD85" s="54">
        <f t="shared" si="231"/>
        <v>-0.25</v>
      </c>
      <c r="BE85" s="54">
        <f t="shared" si="232"/>
        <v>-0.25</v>
      </c>
      <c r="BF85" s="54">
        <f t="shared" si="233"/>
        <v>-0.25</v>
      </c>
      <c r="BG85" s="55">
        <f t="shared" si="234"/>
        <v>-0.25</v>
      </c>
      <c r="BH85" s="55">
        <f t="shared" si="235"/>
        <v>-0.5</v>
      </c>
      <c r="BI85" s="55">
        <f t="shared" si="236"/>
        <v>-0.75</v>
      </c>
      <c r="BJ85" s="55">
        <f t="shared" si="237"/>
        <v>-1</v>
      </c>
      <c r="BK85" s="45">
        <f t="shared" si="238"/>
        <v>0</v>
      </c>
      <c r="BL85" s="56" t="s">
        <v>335</v>
      </c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Z85" s="5"/>
      <c r="CI85" s="1"/>
    </row>
    <row r="86" spans="5:87" ht="60.75" customHeight="1" x14ac:dyDescent="0.2">
      <c r="E86" s="168"/>
      <c r="F86" s="168" t="s">
        <v>490</v>
      </c>
      <c r="G86" s="191"/>
      <c r="H86" s="214"/>
      <c r="I86" s="191"/>
      <c r="J86" s="191"/>
      <c r="K86" s="124" t="s">
        <v>426</v>
      </c>
      <c r="L86" s="45">
        <v>0.05</v>
      </c>
      <c r="M86" s="58" t="s">
        <v>322</v>
      </c>
      <c r="N86" s="58" t="s">
        <v>329</v>
      </c>
      <c r="O86" s="58" t="s">
        <v>9</v>
      </c>
      <c r="P86" s="48">
        <v>45658</v>
      </c>
      <c r="Q86" s="48">
        <v>46022</v>
      </c>
      <c r="R86" s="47">
        <f t="shared" si="217"/>
        <v>364</v>
      </c>
      <c r="S86" s="49">
        <f t="shared" ca="1" si="218"/>
        <v>329</v>
      </c>
      <c r="T86" s="50"/>
      <c r="U86" s="51" t="str">
        <f t="shared" ca="1" si="219"/>
        <v>Pendiente</v>
      </c>
      <c r="V86" s="51">
        <f t="shared" ca="1" si="239"/>
        <v>329</v>
      </c>
      <c r="W86" s="51" t="s">
        <v>317</v>
      </c>
      <c r="X86" s="51" t="s">
        <v>353</v>
      </c>
      <c r="Y86" s="51" t="s">
        <v>354</v>
      </c>
      <c r="Z86" s="92">
        <f t="shared" si="220"/>
        <v>12187414.884691227</v>
      </c>
      <c r="AA86" s="92">
        <v>12187414.884691227</v>
      </c>
      <c r="AB86" s="92"/>
      <c r="AC86" s="92"/>
      <c r="AD86" s="89"/>
      <c r="AE86" s="89"/>
      <c r="AF86" s="89"/>
      <c r="AG86" s="89"/>
      <c r="AH86" s="89"/>
      <c r="AI86" s="89"/>
      <c r="AJ86" s="89"/>
      <c r="AK86" s="89"/>
      <c r="AL86" s="45">
        <v>0.25</v>
      </c>
      <c r="AM86" s="87">
        <f t="shared" si="221"/>
        <v>1.2500000000000001E-2</v>
      </c>
      <c r="AN86" s="45">
        <v>0.25</v>
      </c>
      <c r="AO86" s="87">
        <f t="shared" si="222"/>
        <v>1.2500000000000001E-2</v>
      </c>
      <c r="AP86" s="45">
        <v>0.25</v>
      </c>
      <c r="AQ86" s="87">
        <f t="shared" si="223"/>
        <v>1.2500000000000001E-2</v>
      </c>
      <c r="AR86" s="45">
        <v>0.25</v>
      </c>
      <c r="AS86" s="87">
        <f t="shared" si="224"/>
        <v>1.2500000000000001E-2</v>
      </c>
      <c r="AT86" s="164">
        <f t="shared" si="225"/>
        <v>1</v>
      </c>
      <c r="AU86" s="52"/>
      <c r="AV86" s="53">
        <f t="shared" si="226"/>
        <v>0</v>
      </c>
      <c r="AW86" s="52"/>
      <c r="AX86" s="53">
        <f t="shared" si="227"/>
        <v>0</v>
      </c>
      <c r="AY86" s="52"/>
      <c r="AZ86" s="53">
        <f t="shared" si="228"/>
        <v>0</v>
      </c>
      <c r="BA86" s="52"/>
      <c r="BB86" s="53">
        <f t="shared" si="229"/>
        <v>0</v>
      </c>
      <c r="BC86" s="54">
        <f t="shared" si="230"/>
        <v>-0.25</v>
      </c>
      <c r="BD86" s="54">
        <f t="shared" si="231"/>
        <v>-0.25</v>
      </c>
      <c r="BE86" s="54">
        <f t="shared" si="232"/>
        <v>-0.25</v>
      </c>
      <c r="BF86" s="54">
        <f t="shared" si="233"/>
        <v>-0.25</v>
      </c>
      <c r="BG86" s="55">
        <f t="shared" si="234"/>
        <v>-0.25</v>
      </c>
      <c r="BH86" s="55">
        <f t="shared" si="235"/>
        <v>-0.5</v>
      </c>
      <c r="BI86" s="55">
        <f t="shared" si="236"/>
        <v>-0.75</v>
      </c>
      <c r="BJ86" s="55">
        <f t="shared" si="237"/>
        <v>-1</v>
      </c>
      <c r="BK86" s="45">
        <f t="shared" si="238"/>
        <v>0</v>
      </c>
      <c r="BL86" s="56" t="s">
        <v>335</v>
      </c>
      <c r="BM86" s="57"/>
      <c r="BN86" s="57"/>
      <c r="BO86" s="57"/>
      <c r="BP86" s="57"/>
      <c r="BQ86" s="57"/>
      <c r="BR86" s="57"/>
      <c r="BS86" s="57"/>
      <c r="BT86" s="57"/>
      <c r="BU86" s="57"/>
      <c r="BV86" s="57"/>
      <c r="BZ86" s="5"/>
      <c r="CI86" s="1"/>
    </row>
    <row r="87" spans="5:87" ht="60.75" customHeight="1" x14ac:dyDescent="0.2">
      <c r="E87" s="168"/>
      <c r="F87" s="168"/>
      <c r="G87" s="191"/>
      <c r="H87" s="214"/>
      <c r="I87" s="191"/>
      <c r="J87" s="191"/>
      <c r="K87" s="124" t="s">
        <v>427</v>
      </c>
      <c r="L87" s="45">
        <v>0.05</v>
      </c>
      <c r="M87" s="58" t="s">
        <v>491</v>
      </c>
      <c r="N87" s="58" t="s">
        <v>330</v>
      </c>
      <c r="O87" s="58" t="s">
        <v>9</v>
      </c>
      <c r="P87" s="48">
        <v>45658</v>
      </c>
      <c r="Q87" s="48">
        <v>46022</v>
      </c>
      <c r="R87" s="47">
        <f t="shared" si="217"/>
        <v>364</v>
      </c>
      <c r="S87" s="49">
        <f t="shared" ca="1" si="218"/>
        <v>329</v>
      </c>
      <c r="T87" s="50"/>
      <c r="U87" s="51" t="str">
        <f t="shared" ca="1" si="219"/>
        <v>Pendiente</v>
      </c>
      <c r="V87" s="51">
        <f t="shared" ca="1" si="239"/>
        <v>329</v>
      </c>
      <c r="W87" s="51" t="s">
        <v>317</v>
      </c>
      <c r="X87" s="51" t="s">
        <v>353</v>
      </c>
      <c r="Y87" s="51" t="s">
        <v>354</v>
      </c>
      <c r="Z87" s="92">
        <f t="shared" si="220"/>
        <v>12187414.884691227</v>
      </c>
      <c r="AA87" s="92">
        <v>12187414.884691227</v>
      </c>
      <c r="AB87" s="92"/>
      <c r="AC87" s="92"/>
      <c r="AD87" s="89"/>
      <c r="AE87" s="89"/>
      <c r="AF87" s="89"/>
      <c r="AG87" s="89"/>
      <c r="AH87" s="89"/>
      <c r="AI87" s="89"/>
      <c r="AJ87" s="89"/>
      <c r="AK87" s="89"/>
      <c r="AL87" s="45">
        <v>0.25</v>
      </c>
      <c r="AM87" s="87">
        <f t="shared" si="221"/>
        <v>1.2500000000000001E-2</v>
      </c>
      <c r="AN87" s="45">
        <v>0.25</v>
      </c>
      <c r="AO87" s="87">
        <f t="shared" si="222"/>
        <v>1.2500000000000001E-2</v>
      </c>
      <c r="AP87" s="45">
        <v>0.25</v>
      </c>
      <c r="AQ87" s="87">
        <f t="shared" si="223"/>
        <v>1.2500000000000001E-2</v>
      </c>
      <c r="AR87" s="45">
        <v>0.25</v>
      </c>
      <c r="AS87" s="87">
        <f t="shared" si="224"/>
        <v>1.2500000000000001E-2</v>
      </c>
      <c r="AT87" s="164">
        <f t="shared" si="225"/>
        <v>1</v>
      </c>
      <c r="AU87" s="52"/>
      <c r="AV87" s="53">
        <f t="shared" si="226"/>
        <v>0</v>
      </c>
      <c r="AW87" s="52"/>
      <c r="AX87" s="53">
        <f t="shared" si="227"/>
        <v>0</v>
      </c>
      <c r="AY87" s="52"/>
      <c r="AZ87" s="53">
        <f t="shared" si="228"/>
        <v>0</v>
      </c>
      <c r="BA87" s="52"/>
      <c r="BB87" s="53">
        <f t="shared" si="229"/>
        <v>0</v>
      </c>
      <c r="BC87" s="54">
        <f t="shared" si="230"/>
        <v>-0.25</v>
      </c>
      <c r="BD87" s="54">
        <f t="shared" si="231"/>
        <v>-0.25</v>
      </c>
      <c r="BE87" s="54">
        <f t="shared" si="232"/>
        <v>-0.25</v>
      </c>
      <c r="BF87" s="54">
        <f t="shared" si="233"/>
        <v>-0.25</v>
      </c>
      <c r="BG87" s="55">
        <f t="shared" si="234"/>
        <v>-0.25</v>
      </c>
      <c r="BH87" s="55">
        <f t="shared" si="235"/>
        <v>-0.5</v>
      </c>
      <c r="BI87" s="55">
        <f t="shared" si="236"/>
        <v>-0.75</v>
      </c>
      <c r="BJ87" s="55">
        <f t="shared" si="237"/>
        <v>-1</v>
      </c>
      <c r="BK87" s="45">
        <f t="shared" si="238"/>
        <v>0</v>
      </c>
      <c r="BL87" s="56" t="s">
        <v>336</v>
      </c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Z87" s="5"/>
      <c r="CI87" s="1"/>
    </row>
    <row r="88" spans="5:87" ht="60.75" customHeight="1" x14ac:dyDescent="0.2">
      <c r="E88" s="168"/>
      <c r="F88" s="168"/>
      <c r="G88" s="191"/>
      <c r="H88" s="214"/>
      <c r="I88" s="191"/>
      <c r="J88" s="191"/>
      <c r="K88" s="124" t="s">
        <v>428</v>
      </c>
      <c r="L88" s="45">
        <v>0.05</v>
      </c>
      <c r="M88" s="58" t="s">
        <v>323</v>
      </c>
      <c r="N88" s="58" t="s">
        <v>331</v>
      </c>
      <c r="O88" s="58" t="s">
        <v>9</v>
      </c>
      <c r="P88" s="48">
        <v>45658</v>
      </c>
      <c r="Q88" s="48">
        <v>46022</v>
      </c>
      <c r="R88" s="47">
        <f t="shared" si="217"/>
        <v>364</v>
      </c>
      <c r="S88" s="49">
        <f t="shared" ca="1" si="218"/>
        <v>329</v>
      </c>
      <c r="T88" s="50"/>
      <c r="U88" s="51" t="str">
        <f t="shared" ca="1" si="219"/>
        <v>Pendiente</v>
      </c>
      <c r="V88" s="51">
        <f t="shared" ca="1" si="239"/>
        <v>329</v>
      </c>
      <c r="W88" s="51" t="s">
        <v>317</v>
      </c>
      <c r="X88" s="51" t="s">
        <v>353</v>
      </c>
      <c r="Y88" s="51" t="s">
        <v>354</v>
      </c>
      <c r="Z88" s="92">
        <f t="shared" si="220"/>
        <v>12187414.884691227</v>
      </c>
      <c r="AA88" s="92">
        <v>12187414.884691227</v>
      </c>
      <c r="AB88" s="92"/>
      <c r="AC88" s="92"/>
      <c r="AD88" s="89"/>
      <c r="AE88" s="89"/>
      <c r="AF88" s="89"/>
      <c r="AG88" s="89"/>
      <c r="AH88" s="89"/>
      <c r="AI88" s="89"/>
      <c r="AJ88" s="89"/>
      <c r="AK88" s="89"/>
      <c r="AL88" s="45">
        <v>0.25</v>
      </c>
      <c r="AM88" s="87">
        <f t="shared" si="221"/>
        <v>1.2500000000000001E-2</v>
      </c>
      <c r="AN88" s="45">
        <v>0.25</v>
      </c>
      <c r="AO88" s="87">
        <f t="shared" si="222"/>
        <v>1.2500000000000001E-2</v>
      </c>
      <c r="AP88" s="45">
        <v>0.25</v>
      </c>
      <c r="AQ88" s="87">
        <f t="shared" si="223"/>
        <v>1.2500000000000001E-2</v>
      </c>
      <c r="AR88" s="45">
        <v>0.25</v>
      </c>
      <c r="AS88" s="87">
        <f t="shared" si="224"/>
        <v>1.2500000000000001E-2</v>
      </c>
      <c r="AT88" s="164">
        <f t="shared" si="225"/>
        <v>1</v>
      </c>
      <c r="AU88" s="52"/>
      <c r="AV88" s="53">
        <f t="shared" si="226"/>
        <v>0</v>
      </c>
      <c r="AW88" s="52"/>
      <c r="AX88" s="53">
        <f t="shared" si="227"/>
        <v>0</v>
      </c>
      <c r="AY88" s="52"/>
      <c r="AZ88" s="53">
        <f t="shared" si="228"/>
        <v>0</v>
      </c>
      <c r="BA88" s="52"/>
      <c r="BB88" s="53">
        <f t="shared" si="229"/>
        <v>0</v>
      </c>
      <c r="BC88" s="54">
        <f t="shared" si="230"/>
        <v>-0.25</v>
      </c>
      <c r="BD88" s="54">
        <f t="shared" si="231"/>
        <v>-0.25</v>
      </c>
      <c r="BE88" s="54">
        <f t="shared" si="232"/>
        <v>-0.25</v>
      </c>
      <c r="BF88" s="54">
        <f t="shared" si="233"/>
        <v>-0.25</v>
      </c>
      <c r="BG88" s="55">
        <f t="shared" si="234"/>
        <v>-0.25</v>
      </c>
      <c r="BH88" s="55">
        <f t="shared" si="235"/>
        <v>-0.5</v>
      </c>
      <c r="BI88" s="55">
        <f t="shared" si="236"/>
        <v>-0.75</v>
      </c>
      <c r="BJ88" s="55">
        <f t="shared" si="237"/>
        <v>-1</v>
      </c>
      <c r="BK88" s="45">
        <f t="shared" si="238"/>
        <v>0</v>
      </c>
      <c r="BL88" s="56" t="s">
        <v>336</v>
      </c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Z88" s="5"/>
      <c r="CI88" s="1"/>
    </row>
    <row r="89" spans="5:87" ht="60.75" customHeight="1" x14ac:dyDescent="0.2">
      <c r="E89" s="168"/>
      <c r="F89" s="93"/>
      <c r="G89" s="191"/>
      <c r="H89" s="214"/>
      <c r="I89" s="191"/>
      <c r="J89" s="191"/>
      <c r="K89" s="124" t="s">
        <v>429</v>
      </c>
      <c r="L89" s="45">
        <v>0.05</v>
      </c>
      <c r="M89" s="58" t="s">
        <v>324</v>
      </c>
      <c r="N89" s="58" t="s">
        <v>332</v>
      </c>
      <c r="O89" s="58" t="s">
        <v>9</v>
      </c>
      <c r="P89" s="48">
        <v>45658</v>
      </c>
      <c r="Q89" s="48">
        <v>46022</v>
      </c>
      <c r="R89" s="47">
        <f t="shared" si="217"/>
        <v>364</v>
      </c>
      <c r="S89" s="49">
        <f t="shared" ca="1" si="218"/>
        <v>329</v>
      </c>
      <c r="T89" s="50"/>
      <c r="U89" s="51" t="str">
        <f t="shared" ca="1" si="219"/>
        <v>Pendiente</v>
      </c>
      <c r="V89" s="51">
        <f t="shared" ca="1" si="239"/>
        <v>329</v>
      </c>
      <c r="W89" s="51" t="s">
        <v>317</v>
      </c>
      <c r="X89" s="51" t="s">
        <v>353</v>
      </c>
      <c r="Y89" s="51" t="s">
        <v>354</v>
      </c>
      <c r="Z89" s="92">
        <f t="shared" si="220"/>
        <v>12187414.884691227</v>
      </c>
      <c r="AA89" s="92">
        <v>12187414.884691227</v>
      </c>
      <c r="AB89" s="92"/>
      <c r="AC89" s="92"/>
      <c r="AD89" s="89"/>
      <c r="AE89" s="89"/>
      <c r="AF89" s="89"/>
      <c r="AG89" s="89"/>
      <c r="AH89" s="89"/>
      <c r="AI89" s="89"/>
      <c r="AJ89" s="89"/>
      <c r="AK89" s="89"/>
      <c r="AL89" s="45">
        <v>0.25</v>
      </c>
      <c r="AM89" s="87">
        <f t="shared" si="221"/>
        <v>1.2500000000000001E-2</v>
      </c>
      <c r="AN89" s="45">
        <v>0.25</v>
      </c>
      <c r="AO89" s="87">
        <f t="shared" si="222"/>
        <v>1.2500000000000001E-2</v>
      </c>
      <c r="AP89" s="45">
        <v>0.25</v>
      </c>
      <c r="AQ89" s="87">
        <f t="shared" si="223"/>
        <v>1.2500000000000001E-2</v>
      </c>
      <c r="AR89" s="45">
        <v>0.25</v>
      </c>
      <c r="AS89" s="87">
        <f t="shared" si="224"/>
        <v>1.2500000000000001E-2</v>
      </c>
      <c r="AT89" s="164">
        <f>SUM(AL89,AN89,AP89,AR89)</f>
        <v>1</v>
      </c>
      <c r="AU89" s="52"/>
      <c r="AV89" s="53">
        <f t="shared" si="226"/>
        <v>0</v>
      </c>
      <c r="AW89" s="52"/>
      <c r="AX89" s="53">
        <f t="shared" si="227"/>
        <v>0</v>
      </c>
      <c r="AY89" s="52"/>
      <c r="AZ89" s="53">
        <f t="shared" si="228"/>
        <v>0</v>
      </c>
      <c r="BA89" s="52"/>
      <c r="BB89" s="53">
        <f t="shared" si="229"/>
        <v>0</v>
      </c>
      <c r="BC89" s="54">
        <f t="shared" ref="BC89:BC91" si="240">AU89-AL89</f>
        <v>-0.25</v>
      </c>
      <c r="BD89" s="54">
        <f t="shared" ref="BD89:BD91" si="241">AW89-AN89</f>
        <v>-0.25</v>
      </c>
      <c r="BE89" s="54">
        <f t="shared" ref="BE89:BE91" si="242">AY89-AP89</f>
        <v>-0.25</v>
      </c>
      <c r="BF89" s="54">
        <f t="shared" ref="BF89:BF91" si="243">BA89-AR89</f>
        <v>-0.25</v>
      </c>
      <c r="BG89" s="55">
        <f t="shared" ref="BG89:BG91" si="244">SUM(BC89)</f>
        <v>-0.25</v>
      </c>
      <c r="BH89" s="55">
        <f t="shared" ref="BH89:BH91" si="245">SUM(BC89,BD89)</f>
        <v>-0.5</v>
      </c>
      <c r="BI89" s="55">
        <f t="shared" ref="BI89:BI91" si="246">SUM(BC89:BE89)</f>
        <v>-0.75</v>
      </c>
      <c r="BJ89" s="55">
        <f t="shared" ref="BJ89:BJ91" si="247">SUM(BC89:BF89)</f>
        <v>-1</v>
      </c>
      <c r="BK89" s="45">
        <f t="shared" ref="BK89:BK91" si="248">SUM(AU89,AW89,AY89,BA89)</f>
        <v>0</v>
      </c>
      <c r="BL89" s="56" t="s">
        <v>336</v>
      </c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Z89" s="5"/>
      <c r="CI89" s="1"/>
    </row>
    <row r="90" spans="5:87" ht="60.75" customHeight="1" x14ac:dyDescent="0.2">
      <c r="E90" s="168"/>
      <c r="F90" s="93"/>
      <c r="G90" s="191"/>
      <c r="H90" s="214"/>
      <c r="I90" s="191"/>
      <c r="J90" s="191"/>
      <c r="K90" s="124" t="s">
        <v>430</v>
      </c>
      <c r="L90" s="45">
        <v>0.05</v>
      </c>
      <c r="M90" s="58" t="s">
        <v>492</v>
      </c>
      <c r="N90" s="58" t="s">
        <v>333</v>
      </c>
      <c r="O90" s="58" t="s">
        <v>9</v>
      </c>
      <c r="P90" s="48">
        <v>45658</v>
      </c>
      <c r="Q90" s="48">
        <v>45792</v>
      </c>
      <c r="R90" s="47">
        <f t="shared" si="217"/>
        <v>134</v>
      </c>
      <c r="S90" s="49">
        <f t="shared" ca="1" si="218"/>
        <v>99</v>
      </c>
      <c r="T90" s="50"/>
      <c r="U90" s="51" t="str">
        <f t="shared" ca="1" si="219"/>
        <v>Pendiente</v>
      </c>
      <c r="V90" s="51">
        <f t="shared" ca="1" si="239"/>
        <v>99</v>
      </c>
      <c r="W90" s="51" t="s">
        <v>317</v>
      </c>
      <c r="X90" s="51" t="s">
        <v>353</v>
      </c>
      <c r="Y90" s="51" t="s">
        <v>354</v>
      </c>
      <c r="Z90" s="92">
        <f t="shared" si="220"/>
        <v>12187414.884691227</v>
      </c>
      <c r="AA90" s="92">
        <v>12187414.884691227</v>
      </c>
      <c r="AB90" s="92"/>
      <c r="AC90" s="92"/>
      <c r="AD90" s="89"/>
      <c r="AE90" s="89"/>
      <c r="AF90" s="89"/>
      <c r="AG90" s="89"/>
      <c r="AH90" s="89"/>
      <c r="AI90" s="89"/>
      <c r="AJ90" s="89"/>
      <c r="AK90" s="89"/>
      <c r="AL90" s="45">
        <v>0.5</v>
      </c>
      <c r="AM90" s="87">
        <f t="shared" si="221"/>
        <v>2.5000000000000001E-2</v>
      </c>
      <c r="AN90" s="45">
        <v>0.5</v>
      </c>
      <c r="AO90" s="87">
        <f t="shared" si="222"/>
        <v>2.5000000000000001E-2</v>
      </c>
      <c r="AP90" s="45">
        <v>0</v>
      </c>
      <c r="AQ90" s="87">
        <f t="shared" si="223"/>
        <v>0</v>
      </c>
      <c r="AR90" s="45">
        <v>0</v>
      </c>
      <c r="AS90" s="87">
        <f t="shared" si="224"/>
        <v>0</v>
      </c>
      <c r="AT90" s="164">
        <f t="shared" si="225"/>
        <v>1</v>
      </c>
      <c r="AU90" s="52"/>
      <c r="AV90" s="53">
        <f t="shared" si="226"/>
        <v>0</v>
      </c>
      <c r="AW90" s="52"/>
      <c r="AX90" s="53">
        <f t="shared" si="227"/>
        <v>0</v>
      </c>
      <c r="AY90" s="52"/>
      <c r="AZ90" s="53">
        <f t="shared" si="228"/>
        <v>0</v>
      </c>
      <c r="BA90" s="52"/>
      <c r="BB90" s="53">
        <f t="shared" si="229"/>
        <v>0</v>
      </c>
      <c r="BC90" s="54">
        <f t="shared" si="240"/>
        <v>-0.5</v>
      </c>
      <c r="BD90" s="54">
        <f t="shared" si="241"/>
        <v>-0.5</v>
      </c>
      <c r="BE90" s="54">
        <f t="shared" si="242"/>
        <v>0</v>
      </c>
      <c r="BF90" s="54">
        <f t="shared" si="243"/>
        <v>0</v>
      </c>
      <c r="BG90" s="55">
        <f t="shared" si="244"/>
        <v>-0.5</v>
      </c>
      <c r="BH90" s="55">
        <f t="shared" si="245"/>
        <v>-1</v>
      </c>
      <c r="BI90" s="55">
        <f t="shared" si="246"/>
        <v>-1</v>
      </c>
      <c r="BJ90" s="55">
        <f t="shared" si="247"/>
        <v>-1</v>
      </c>
      <c r="BK90" s="45">
        <f t="shared" si="248"/>
        <v>0</v>
      </c>
      <c r="BL90" s="56" t="s">
        <v>337</v>
      </c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Z90" s="5"/>
      <c r="CI90" s="1"/>
    </row>
    <row r="91" spans="5:87" ht="60.75" customHeight="1" x14ac:dyDescent="0.2">
      <c r="E91" s="168"/>
      <c r="F91" s="93"/>
      <c r="G91" s="191"/>
      <c r="H91" s="214"/>
      <c r="I91" s="191"/>
      <c r="J91" s="191"/>
      <c r="K91" s="124" t="s">
        <v>431</v>
      </c>
      <c r="L91" s="45">
        <v>0.1</v>
      </c>
      <c r="M91" s="58" t="s">
        <v>325</v>
      </c>
      <c r="N91" s="45" t="s">
        <v>334</v>
      </c>
      <c r="O91" s="58" t="s">
        <v>9</v>
      </c>
      <c r="P91" s="48">
        <v>45809</v>
      </c>
      <c r="Q91" s="48">
        <v>46022</v>
      </c>
      <c r="R91" s="47">
        <f t="shared" si="217"/>
        <v>213</v>
      </c>
      <c r="S91" s="49">
        <f t="shared" ca="1" si="218"/>
        <v>329</v>
      </c>
      <c r="T91" s="50"/>
      <c r="U91" s="51" t="str">
        <f t="shared" ca="1" si="219"/>
        <v>Pendiente</v>
      </c>
      <c r="V91" s="51">
        <f t="shared" ca="1" si="239"/>
        <v>329</v>
      </c>
      <c r="W91" s="51" t="s">
        <v>317</v>
      </c>
      <c r="X91" s="51" t="s">
        <v>353</v>
      </c>
      <c r="Y91" s="51" t="s">
        <v>354</v>
      </c>
      <c r="Z91" s="92">
        <f t="shared" si="220"/>
        <v>12187414.884691227</v>
      </c>
      <c r="AA91" s="92">
        <v>12187414.884691227</v>
      </c>
      <c r="AB91" s="92"/>
      <c r="AC91" s="92"/>
      <c r="AD91" s="89"/>
      <c r="AE91" s="89"/>
      <c r="AF91" s="89"/>
      <c r="AG91" s="89"/>
      <c r="AH91" s="89"/>
      <c r="AI91" s="89"/>
      <c r="AJ91" s="89"/>
      <c r="AK91" s="89"/>
      <c r="AL91" s="45">
        <v>0</v>
      </c>
      <c r="AM91" s="87">
        <f t="shared" si="221"/>
        <v>0</v>
      </c>
      <c r="AN91" s="45">
        <v>0</v>
      </c>
      <c r="AO91" s="87">
        <f t="shared" si="222"/>
        <v>0</v>
      </c>
      <c r="AP91" s="45">
        <v>0.5</v>
      </c>
      <c r="AQ91" s="87">
        <f t="shared" si="223"/>
        <v>0.05</v>
      </c>
      <c r="AR91" s="45">
        <v>0.5</v>
      </c>
      <c r="AS91" s="87">
        <f t="shared" si="224"/>
        <v>0.05</v>
      </c>
      <c r="AT91" s="164">
        <f>SUM(AL91,AN91,AP91,AR91)</f>
        <v>1</v>
      </c>
      <c r="AU91" s="52"/>
      <c r="AV91" s="53">
        <f t="shared" si="226"/>
        <v>0</v>
      </c>
      <c r="AW91" s="52"/>
      <c r="AX91" s="53">
        <f t="shared" si="227"/>
        <v>0</v>
      </c>
      <c r="AY91" s="52"/>
      <c r="AZ91" s="53">
        <f t="shared" si="228"/>
        <v>0</v>
      </c>
      <c r="BA91" s="52"/>
      <c r="BB91" s="53">
        <f t="shared" si="229"/>
        <v>0</v>
      </c>
      <c r="BC91" s="54">
        <f t="shared" si="240"/>
        <v>0</v>
      </c>
      <c r="BD91" s="54">
        <f t="shared" si="241"/>
        <v>0</v>
      </c>
      <c r="BE91" s="54">
        <f t="shared" si="242"/>
        <v>-0.5</v>
      </c>
      <c r="BF91" s="54">
        <f t="shared" si="243"/>
        <v>-0.5</v>
      </c>
      <c r="BG91" s="55">
        <f t="shared" si="244"/>
        <v>0</v>
      </c>
      <c r="BH91" s="55">
        <f t="shared" si="245"/>
        <v>0</v>
      </c>
      <c r="BI91" s="55">
        <f t="shared" si="246"/>
        <v>-0.5</v>
      </c>
      <c r="BJ91" s="55">
        <f t="shared" si="247"/>
        <v>-1</v>
      </c>
      <c r="BK91" s="45">
        <f t="shared" si="248"/>
        <v>0</v>
      </c>
      <c r="BL91" s="56" t="s">
        <v>337</v>
      </c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Z91" s="5"/>
      <c r="CI91" s="1"/>
    </row>
    <row r="92" spans="5:87" s="160" customFormat="1" ht="60.75" customHeight="1" x14ac:dyDescent="0.4">
      <c r="E92" s="168"/>
      <c r="F92" s="155"/>
      <c r="G92" s="191"/>
      <c r="H92" s="214"/>
      <c r="I92" s="191"/>
      <c r="J92" s="191"/>
      <c r="K92" s="156"/>
      <c r="L92" s="157">
        <f>SUM(L82:L91)</f>
        <v>1.0000000000000002</v>
      </c>
      <c r="M92" s="157"/>
      <c r="N92" s="156"/>
      <c r="O92" s="156"/>
      <c r="P92" s="156"/>
      <c r="Q92" s="156"/>
      <c r="R92" s="156"/>
      <c r="S92" s="156"/>
      <c r="T92" s="156"/>
      <c r="U92" s="156"/>
      <c r="V92" s="156" t="s">
        <v>51</v>
      </c>
      <c r="W92" s="156"/>
      <c r="X92" s="156"/>
      <c r="Y92" s="156"/>
      <c r="Z92" s="154">
        <f>SUM(Z82:Z91)</f>
        <v>121874148.84691225</v>
      </c>
      <c r="AA92" s="154">
        <f>SUM(AA82:AA91)</f>
        <v>121874148.84691225</v>
      </c>
      <c r="AB92" s="154">
        <f>SUM(AB82:AB91)</f>
        <v>0</v>
      </c>
      <c r="AC92" s="154">
        <f>SUM(AC82:AC91)</f>
        <v>0</v>
      </c>
      <c r="AD92" s="156"/>
      <c r="AE92" s="156"/>
      <c r="AF92" s="156"/>
      <c r="AG92" s="156"/>
      <c r="AH92" s="156"/>
      <c r="AI92" s="156"/>
      <c r="AJ92" s="156"/>
      <c r="AK92" s="156"/>
      <c r="AL92" s="156"/>
      <c r="AM92" s="158">
        <f>SUM(AM82:AM91)/$L92</f>
        <v>0.215</v>
      </c>
      <c r="AN92" s="158"/>
      <c r="AO92" s="158">
        <f>SUM(AO82:AO91)/$L92</f>
        <v>0.23749999999999999</v>
      </c>
      <c r="AP92" s="158"/>
      <c r="AQ92" s="158">
        <f>SUM(AQ82:AQ91)/$L92</f>
        <v>0.28499999999999998</v>
      </c>
      <c r="AR92" s="158"/>
      <c r="AS92" s="158">
        <f>SUM(AS82:AS91)/$L92</f>
        <v>0.26250000000000001</v>
      </c>
      <c r="AT92" s="40">
        <f>SUM(AM92,AO92,AQ92,AS92)</f>
        <v>1</v>
      </c>
      <c r="AU92" s="156"/>
      <c r="AV92" s="157">
        <f>SUM(AV82:AV91)/$L92</f>
        <v>0</v>
      </c>
      <c r="AW92" s="156"/>
      <c r="AX92" s="157">
        <f>SUM(AX82:AX91)/$L92</f>
        <v>0</v>
      </c>
      <c r="AY92" s="156"/>
      <c r="AZ92" s="157">
        <f>SUM(AZ82:AZ91)/$L92</f>
        <v>0</v>
      </c>
      <c r="BA92" s="156"/>
      <c r="BB92" s="157">
        <f>SUM(BB82:BB91)/$L92</f>
        <v>0</v>
      </c>
      <c r="BC92" s="42">
        <f>AX92-AO92</f>
        <v>-0.23749999999999999</v>
      </c>
      <c r="BD92" s="159">
        <f>AV92-AM92</f>
        <v>-0.215</v>
      </c>
      <c r="BE92" s="159">
        <f>AX92-AO92</f>
        <v>-0.23749999999999999</v>
      </c>
      <c r="BF92" s="159">
        <f>AZ92-AQ92</f>
        <v>-0.28499999999999998</v>
      </c>
      <c r="BG92" s="159">
        <f>BB92-AS92</f>
        <v>-0.26250000000000001</v>
      </c>
      <c r="BH92" s="159">
        <f>SUM(BD92)</f>
        <v>-0.215</v>
      </c>
      <c r="BI92" s="159">
        <f>SUM(BD92,BE92)</f>
        <v>-0.45250000000000001</v>
      </c>
      <c r="BJ92" s="159">
        <f>SUM(BD92:BF92)</f>
        <v>-0.73750000000000004</v>
      </c>
      <c r="BK92" s="159">
        <f>SUM(BD92:BG92)</f>
        <v>-1</v>
      </c>
      <c r="BL92" s="156"/>
      <c r="BM92" s="156"/>
      <c r="BN92" s="156"/>
      <c r="BO92" s="156"/>
      <c r="BP92" s="156"/>
      <c r="BQ92" s="156"/>
      <c r="BR92" s="156"/>
      <c r="BS92" s="156"/>
      <c r="BT92" s="156"/>
      <c r="BU92" s="156"/>
      <c r="BV92" s="156"/>
      <c r="CA92" s="161"/>
      <c r="CB92" s="161"/>
      <c r="CC92" s="161"/>
      <c r="CD92" s="161"/>
      <c r="CE92" s="161"/>
      <c r="CF92" s="161"/>
      <c r="CG92" s="161"/>
      <c r="CH92" s="161"/>
      <c r="CI92" s="161"/>
    </row>
    <row r="93" spans="5:87" ht="60.75" customHeight="1" x14ac:dyDescent="0.2">
      <c r="E93" s="168"/>
      <c r="F93" s="93"/>
      <c r="G93" s="191"/>
      <c r="H93" s="215"/>
      <c r="I93" s="191"/>
      <c r="J93" s="191"/>
      <c r="K93" s="103"/>
      <c r="L93" s="104"/>
      <c r="M93" s="104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5"/>
      <c r="BE93" s="105"/>
      <c r="BF93" s="105"/>
      <c r="BG93" s="105"/>
      <c r="BH93" s="105"/>
      <c r="BI93" s="105"/>
      <c r="BJ93" s="105"/>
      <c r="BK93" s="105"/>
      <c r="BL93" s="103"/>
      <c r="BM93" s="103"/>
      <c r="BN93" s="103"/>
      <c r="BO93" s="103"/>
      <c r="BP93" s="103"/>
      <c r="BQ93" s="103"/>
      <c r="BR93" s="103"/>
      <c r="BS93" s="103"/>
      <c r="BT93" s="103"/>
      <c r="BU93" s="103"/>
      <c r="BV93" s="103"/>
    </row>
    <row r="94" spans="5:87" ht="42.75" customHeight="1" x14ac:dyDescent="0.2">
      <c r="E94" s="36" t="s">
        <v>432</v>
      </c>
      <c r="F94" s="37"/>
      <c r="G94" s="37"/>
      <c r="H94" s="37"/>
      <c r="I94" s="37"/>
      <c r="J94" s="37"/>
      <c r="K94" s="38"/>
      <c r="L94" s="39"/>
      <c r="M94" s="39"/>
      <c r="N94" s="38"/>
      <c r="O94" s="38"/>
      <c r="P94" s="38"/>
      <c r="Q94" s="38"/>
      <c r="R94" s="38"/>
      <c r="S94" s="38"/>
      <c r="T94" s="38"/>
      <c r="U94" s="38" t="s">
        <v>50</v>
      </c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40"/>
      <c r="AM94" s="40"/>
      <c r="AN94" s="40"/>
      <c r="AO94" s="40"/>
      <c r="AP94" s="40"/>
      <c r="AQ94" s="40"/>
      <c r="AR94" s="40"/>
      <c r="AS94" s="38"/>
      <c r="AT94" s="38"/>
      <c r="AU94" s="41"/>
      <c r="AV94" s="41"/>
      <c r="AW94" s="41"/>
      <c r="AX94" s="41"/>
      <c r="AY94" s="41"/>
      <c r="AZ94" s="41"/>
      <c r="BA94" s="41"/>
      <c r="BB94" s="41"/>
      <c r="BC94" s="42"/>
      <c r="BD94" s="42"/>
      <c r="BE94" s="42"/>
      <c r="BF94" s="42"/>
      <c r="BG94" s="42"/>
      <c r="BH94" s="42"/>
      <c r="BI94" s="42"/>
      <c r="BJ94" s="42"/>
      <c r="BK94" s="43"/>
      <c r="BL94" s="83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Z94" s="5"/>
      <c r="CI94" s="1"/>
    </row>
    <row r="95" spans="5:87" ht="60.75" customHeight="1" x14ac:dyDescent="0.2">
      <c r="E95" s="167" t="s">
        <v>433</v>
      </c>
      <c r="F95" s="167" t="s">
        <v>108</v>
      </c>
      <c r="G95" s="192" t="s">
        <v>607</v>
      </c>
      <c r="H95" s="191" t="s">
        <v>493</v>
      </c>
      <c r="I95" s="191" t="s">
        <v>467</v>
      </c>
      <c r="J95" s="191" t="s">
        <v>473</v>
      </c>
      <c r="K95" s="124" t="s">
        <v>434</v>
      </c>
      <c r="L95" s="45">
        <v>0.25</v>
      </c>
      <c r="M95" s="58" t="s">
        <v>599</v>
      </c>
      <c r="N95" s="58" t="s">
        <v>310</v>
      </c>
      <c r="O95" s="58" t="s">
        <v>9</v>
      </c>
      <c r="P95" s="48">
        <v>45748</v>
      </c>
      <c r="Q95" s="48">
        <v>46022</v>
      </c>
      <c r="R95" s="47">
        <f t="shared" ref="R95:R102" si="249">IF(OR(P95="",Q95=""),"",Q95-P95)</f>
        <v>274</v>
      </c>
      <c r="S95" s="49">
        <f t="shared" ref="S95:S102" ca="1" si="250">IF(OR(P95="",Q95=""),"",Q95-TODAY())</f>
        <v>329</v>
      </c>
      <c r="T95" s="50"/>
      <c r="U95" s="51" t="str">
        <f t="shared" ref="U95:U102" ca="1" si="251">IF(R95="","",(IF(AND(S95&gt;0,BK95&lt;100%),"Pendiente",IF(AND(S95&gt;0,BK95=100%),"Finalizada",IF(AND(S95&lt;0,BK95=100%),"Finalizada","Pendiente")))))</f>
        <v>Pendiente</v>
      </c>
      <c r="V95" s="51">
        <f ca="1">IF((OR(P95="",Q95="")),"",IF(U95="Finalizada","Finalizada",(Q95-$B$2)))</f>
        <v>329</v>
      </c>
      <c r="W95" s="51" t="s">
        <v>317</v>
      </c>
      <c r="X95" s="51" t="s">
        <v>355</v>
      </c>
      <c r="Y95" s="51" t="s">
        <v>342</v>
      </c>
      <c r="Z95" s="92">
        <f t="shared" ref="Z95:Z102" si="252">SUM(AA95:AC95)</f>
        <v>2217549.5191359674</v>
      </c>
      <c r="AA95" s="92">
        <v>2217549.5191359674</v>
      </c>
      <c r="AB95" s="92"/>
      <c r="AC95" s="92"/>
      <c r="AD95" s="89"/>
      <c r="AE95" s="89"/>
      <c r="AF95" s="89"/>
      <c r="AG95" s="89"/>
      <c r="AH95" s="89"/>
      <c r="AI95" s="89"/>
      <c r="AJ95" s="89"/>
      <c r="AK95" s="89"/>
      <c r="AL95" s="45">
        <v>0</v>
      </c>
      <c r="AM95" s="87">
        <f t="shared" ref="AM95:AM103" si="253">AL95*L95</f>
        <v>0</v>
      </c>
      <c r="AN95" s="45">
        <v>0.25</v>
      </c>
      <c r="AO95" s="87">
        <f t="shared" ref="AO95:AO103" si="254">AN95*L95</f>
        <v>6.25E-2</v>
      </c>
      <c r="AP95" s="45">
        <v>0.75</v>
      </c>
      <c r="AQ95" s="87">
        <f t="shared" ref="AQ95:AQ103" si="255">AP95*L95</f>
        <v>0.1875</v>
      </c>
      <c r="AR95" s="45">
        <v>0</v>
      </c>
      <c r="AS95" s="87">
        <f t="shared" ref="AS95:AS103" si="256">AR95*L95</f>
        <v>0</v>
      </c>
      <c r="AT95" s="164">
        <f t="shared" ref="AT95:AT101" si="257">SUM(AL95,AN95,AP95,AR95)</f>
        <v>1</v>
      </c>
      <c r="AU95" s="52"/>
      <c r="AV95" s="53">
        <f t="shared" ref="AV95:AV103" si="258">AU95*L95</f>
        <v>0</v>
      </c>
      <c r="AW95" s="52"/>
      <c r="AX95" s="53">
        <f t="shared" ref="AX95:AX103" si="259">AW95*L95</f>
        <v>0</v>
      </c>
      <c r="AY95" s="52"/>
      <c r="AZ95" s="53">
        <f t="shared" ref="AZ95:AZ103" si="260">AY95*L95</f>
        <v>0</v>
      </c>
      <c r="BA95" s="52"/>
      <c r="BB95" s="53">
        <f t="shared" ref="BB95:BB101" si="261">BA95*L95</f>
        <v>0</v>
      </c>
      <c r="BC95" s="54">
        <f t="shared" ref="BC95:BC98" si="262">AU95-AL95</f>
        <v>0</v>
      </c>
      <c r="BD95" s="54">
        <f t="shared" ref="BD95:BD98" si="263">AW95-AN95</f>
        <v>-0.25</v>
      </c>
      <c r="BE95" s="54">
        <f t="shared" ref="BE95:BE98" si="264">AY95-AP95</f>
        <v>-0.75</v>
      </c>
      <c r="BF95" s="54">
        <f t="shared" ref="BF95:BF98" si="265">BA95-AR95</f>
        <v>0</v>
      </c>
      <c r="BG95" s="55">
        <f t="shared" ref="BG95:BG98" si="266">SUM(BC95)</f>
        <v>0</v>
      </c>
      <c r="BH95" s="55">
        <f t="shared" ref="BH95:BH98" si="267">SUM(BC95,BD95)</f>
        <v>-0.25</v>
      </c>
      <c r="BI95" s="55">
        <f t="shared" ref="BI95:BI98" si="268">SUM(BC95:BE95)</f>
        <v>-1</v>
      </c>
      <c r="BJ95" s="55">
        <f t="shared" ref="BJ95:BJ98" si="269">SUM(BC95:BF95)</f>
        <v>-1</v>
      </c>
      <c r="BK95" s="45">
        <f t="shared" ref="BK95:BK98" si="270">SUM(AU95,AW95,AY95,BA95)</f>
        <v>0</v>
      </c>
      <c r="BL95" s="56" t="s">
        <v>52</v>
      </c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Z95" s="5"/>
      <c r="CI95" s="1"/>
    </row>
    <row r="96" spans="5:87" ht="60.75" customHeight="1" x14ac:dyDescent="0.2">
      <c r="E96" s="168"/>
      <c r="F96" s="168"/>
      <c r="G96" s="193"/>
      <c r="H96" s="191"/>
      <c r="I96" s="191"/>
      <c r="J96" s="191"/>
      <c r="K96" s="124" t="s">
        <v>435</v>
      </c>
      <c r="L96" s="45">
        <v>0.25</v>
      </c>
      <c r="M96" s="58" t="s">
        <v>600</v>
      </c>
      <c r="N96" s="58" t="s">
        <v>311</v>
      </c>
      <c r="O96" s="58" t="s">
        <v>9</v>
      </c>
      <c r="P96" s="48">
        <v>45748</v>
      </c>
      <c r="Q96" s="48">
        <v>46022</v>
      </c>
      <c r="R96" s="47">
        <f t="shared" si="249"/>
        <v>274</v>
      </c>
      <c r="S96" s="49">
        <f t="shared" ca="1" si="250"/>
        <v>329</v>
      </c>
      <c r="T96" s="50"/>
      <c r="U96" s="51" t="str">
        <f t="shared" ca="1" si="251"/>
        <v>Pendiente</v>
      </c>
      <c r="V96" s="51">
        <f t="shared" ref="V96:V102" ca="1" si="271">IF((OR(P96="",Q96="")),"",IF(U96="Finalizada","Finalizada",(Q96-$B$2)))</f>
        <v>329</v>
      </c>
      <c r="W96" s="51" t="s">
        <v>317</v>
      </c>
      <c r="X96" s="51" t="s">
        <v>355</v>
      </c>
      <c r="Y96" s="51" t="s">
        <v>342</v>
      </c>
      <c r="Z96" s="92">
        <f t="shared" si="252"/>
        <v>2217549.5191359674</v>
      </c>
      <c r="AA96" s="92">
        <v>2217549.5191359674</v>
      </c>
      <c r="AB96" s="92"/>
      <c r="AC96" s="92"/>
      <c r="AD96" s="89"/>
      <c r="AE96" s="89"/>
      <c r="AF96" s="89"/>
      <c r="AG96" s="89"/>
      <c r="AH96" s="89"/>
      <c r="AI96" s="89"/>
      <c r="AJ96" s="89"/>
      <c r="AK96" s="89"/>
      <c r="AL96" s="45">
        <v>0</v>
      </c>
      <c r="AM96" s="87">
        <f t="shared" si="253"/>
        <v>0</v>
      </c>
      <c r="AN96" s="45">
        <v>1</v>
      </c>
      <c r="AO96" s="87">
        <f t="shared" si="254"/>
        <v>0.25</v>
      </c>
      <c r="AP96" s="45">
        <v>0</v>
      </c>
      <c r="AQ96" s="87">
        <f t="shared" si="255"/>
        <v>0</v>
      </c>
      <c r="AR96" s="45">
        <v>0</v>
      </c>
      <c r="AS96" s="87">
        <f t="shared" si="256"/>
        <v>0</v>
      </c>
      <c r="AT96" s="164">
        <f t="shared" si="257"/>
        <v>1</v>
      </c>
      <c r="AU96" s="52"/>
      <c r="AV96" s="53">
        <f t="shared" si="258"/>
        <v>0</v>
      </c>
      <c r="AW96" s="52"/>
      <c r="AX96" s="53">
        <f t="shared" si="259"/>
        <v>0</v>
      </c>
      <c r="AY96" s="52"/>
      <c r="AZ96" s="53">
        <f t="shared" si="260"/>
        <v>0</v>
      </c>
      <c r="BA96" s="52"/>
      <c r="BB96" s="53">
        <f t="shared" si="261"/>
        <v>0</v>
      </c>
      <c r="BC96" s="54">
        <f t="shared" si="262"/>
        <v>0</v>
      </c>
      <c r="BD96" s="54">
        <f t="shared" si="263"/>
        <v>-1</v>
      </c>
      <c r="BE96" s="54">
        <f t="shared" si="264"/>
        <v>0</v>
      </c>
      <c r="BF96" s="54">
        <f t="shared" si="265"/>
        <v>0</v>
      </c>
      <c r="BG96" s="55">
        <f t="shared" si="266"/>
        <v>0</v>
      </c>
      <c r="BH96" s="55">
        <f t="shared" si="267"/>
        <v>-1</v>
      </c>
      <c r="BI96" s="55">
        <f t="shared" si="268"/>
        <v>-1</v>
      </c>
      <c r="BJ96" s="55">
        <f t="shared" si="269"/>
        <v>-1</v>
      </c>
      <c r="BK96" s="45">
        <f t="shared" si="270"/>
        <v>0</v>
      </c>
      <c r="BL96" s="56" t="s">
        <v>52</v>
      </c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Z96" s="5"/>
      <c r="CI96" s="1"/>
    </row>
    <row r="97" spans="5:87" ht="60.75" customHeight="1" x14ac:dyDescent="0.2">
      <c r="E97" s="168"/>
      <c r="F97" s="168"/>
      <c r="G97" s="193"/>
      <c r="H97" s="191"/>
      <c r="I97" s="191"/>
      <c r="J97" s="191"/>
      <c r="K97" s="124" t="s">
        <v>436</v>
      </c>
      <c r="L97" s="45">
        <v>0.1</v>
      </c>
      <c r="M97" s="58" t="s">
        <v>304</v>
      </c>
      <c r="N97" s="58" t="s">
        <v>494</v>
      </c>
      <c r="O97" s="58" t="s">
        <v>9</v>
      </c>
      <c r="P97" s="48">
        <v>45658</v>
      </c>
      <c r="Q97" s="48">
        <v>46022</v>
      </c>
      <c r="R97" s="47">
        <f t="shared" si="249"/>
        <v>364</v>
      </c>
      <c r="S97" s="49">
        <f t="shared" ca="1" si="250"/>
        <v>329</v>
      </c>
      <c r="T97" s="50"/>
      <c r="U97" s="51" t="str">
        <f t="shared" ca="1" si="251"/>
        <v>Pendiente</v>
      </c>
      <c r="V97" s="51">
        <f t="shared" ca="1" si="271"/>
        <v>329</v>
      </c>
      <c r="W97" s="51" t="s">
        <v>317</v>
      </c>
      <c r="X97" s="51" t="s">
        <v>355</v>
      </c>
      <c r="Y97" s="51" t="s">
        <v>342</v>
      </c>
      <c r="Z97" s="92">
        <f t="shared" si="252"/>
        <v>2217549.5191359674</v>
      </c>
      <c r="AA97" s="92">
        <v>2217549.5191359674</v>
      </c>
      <c r="AB97" s="92"/>
      <c r="AC97" s="92"/>
      <c r="AD97" s="89"/>
      <c r="AE97" s="89"/>
      <c r="AF97" s="89"/>
      <c r="AG97" s="89"/>
      <c r="AH97" s="89"/>
      <c r="AI97" s="89"/>
      <c r="AJ97" s="89"/>
      <c r="AK97" s="89"/>
      <c r="AL97" s="45">
        <v>0.25</v>
      </c>
      <c r="AM97" s="87">
        <f t="shared" si="253"/>
        <v>2.5000000000000001E-2</v>
      </c>
      <c r="AN97" s="45">
        <v>0.25</v>
      </c>
      <c r="AO97" s="87">
        <f t="shared" si="254"/>
        <v>2.5000000000000001E-2</v>
      </c>
      <c r="AP97" s="45">
        <v>0.25</v>
      </c>
      <c r="AQ97" s="87">
        <f t="shared" si="255"/>
        <v>2.5000000000000001E-2</v>
      </c>
      <c r="AR97" s="45">
        <v>0.25</v>
      </c>
      <c r="AS97" s="87">
        <f t="shared" si="256"/>
        <v>2.5000000000000001E-2</v>
      </c>
      <c r="AT97" s="164">
        <f t="shared" si="257"/>
        <v>1</v>
      </c>
      <c r="AU97" s="52"/>
      <c r="AV97" s="53">
        <f t="shared" si="258"/>
        <v>0</v>
      </c>
      <c r="AW97" s="52"/>
      <c r="AX97" s="53">
        <f t="shared" si="259"/>
        <v>0</v>
      </c>
      <c r="AY97" s="52"/>
      <c r="AZ97" s="53">
        <f t="shared" si="260"/>
        <v>0</v>
      </c>
      <c r="BA97" s="52"/>
      <c r="BB97" s="53">
        <f t="shared" si="261"/>
        <v>0</v>
      </c>
      <c r="BC97" s="54">
        <f t="shared" si="262"/>
        <v>-0.25</v>
      </c>
      <c r="BD97" s="54">
        <f t="shared" si="263"/>
        <v>-0.25</v>
      </c>
      <c r="BE97" s="54">
        <f t="shared" si="264"/>
        <v>-0.25</v>
      </c>
      <c r="BF97" s="54">
        <f t="shared" si="265"/>
        <v>-0.25</v>
      </c>
      <c r="BG97" s="55">
        <f t="shared" si="266"/>
        <v>-0.25</v>
      </c>
      <c r="BH97" s="55">
        <f t="shared" si="267"/>
        <v>-0.5</v>
      </c>
      <c r="BI97" s="55">
        <f t="shared" si="268"/>
        <v>-0.75</v>
      </c>
      <c r="BJ97" s="55">
        <f t="shared" si="269"/>
        <v>-1</v>
      </c>
      <c r="BK97" s="45">
        <f t="shared" si="270"/>
        <v>0</v>
      </c>
      <c r="BL97" s="56" t="s">
        <v>52</v>
      </c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Z97" s="5"/>
      <c r="CI97" s="1"/>
    </row>
    <row r="98" spans="5:87" ht="60.75" customHeight="1" x14ac:dyDescent="0.2">
      <c r="E98" s="168"/>
      <c r="F98" s="168"/>
      <c r="G98" s="193"/>
      <c r="H98" s="191"/>
      <c r="I98" s="191"/>
      <c r="J98" s="191"/>
      <c r="K98" s="124" t="s">
        <v>437</v>
      </c>
      <c r="L98" s="45">
        <v>0.05</v>
      </c>
      <c r="M98" s="58" t="s">
        <v>305</v>
      </c>
      <c r="N98" s="58" t="s">
        <v>312</v>
      </c>
      <c r="O98" s="58" t="s">
        <v>9</v>
      </c>
      <c r="P98" s="48">
        <v>45658</v>
      </c>
      <c r="Q98" s="48">
        <v>46022</v>
      </c>
      <c r="R98" s="47">
        <f t="shared" si="249"/>
        <v>364</v>
      </c>
      <c r="S98" s="49">
        <f t="shared" ca="1" si="250"/>
        <v>329</v>
      </c>
      <c r="T98" s="50"/>
      <c r="U98" s="51" t="str">
        <f t="shared" ca="1" si="251"/>
        <v>Pendiente</v>
      </c>
      <c r="V98" s="51">
        <f t="shared" ca="1" si="271"/>
        <v>329</v>
      </c>
      <c r="W98" s="51" t="s">
        <v>317</v>
      </c>
      <c r="X98" s="51" t="s">
        <v>355</v>
      </c>
      <c r="Y98" s="51" t="s">
        <v>342</v>
      </c>
      <c r="Z98" s="92">
        <f t="shared" si="252"/>
        <v>2217549.5191359674</v>
      </c>
      <c r="AA98" s="92">
        <v>2217549.5191359674</v>
      </c>
      <c r="AB98" s="92"/>
      <c r="AC98" s="92"/>
      <c r="AD98" s="89"/>
      <c r="AE98" s="89"/>
      <c r="AF98" s="89"/>
      <c r="AG98" s="89"/>
      <c r="AH98" s="89"/>
      <c r="AI98" s="89"/>
      <c r="AJ98" s="89"/>
      <c r="AK98" s="89"/>
      <c r="AL98" s="45">
        <v>0.5</v>
      </c>
      <c r="AM98" s="87">
        <f t="shared" si="253"/>
        <v>2.5000000000000001E-2</v>
      </c>
      <c r="AN98" s="45">
        <v>0</v>
      </c>
      <c r="AO98" s="87">
        <f t="shared" si="254"/>
        <v>0</v>
      </c>
      <c r="AP98" s="45">
        <v>0.5</v>
      </c>
      <c r="AQ98" s="87">
        <f t="shared" si="255"/>
        <v>2.5000000000000001E-2</v>
      </c>
      <c r="AR98" s="45">
        <v>0</v>
      </c>
      <c r="AS98" s="87">
        <f t="shared" si="256"/>
        <v>0</v>
      </c>
      <c r="AT98" s="164">
        <f t="shared" si="257"/>
        <v>1</v>
      </c>
      <c r="AU98" s="52"/>
      <c r="AV98" s="53">
        <f t="shared" si="258"/>
        <v>0</v>
      </c>
      <c r="AW98" s="52"/>
      <c r="AX98" s="53">
        <f t="shared" si="259"/>
        <v>0</v>
      </c>
      <c r="AY98" s="52"/>
      <c r="AZ98" s="53">
        <f t="shared" si="260"/>
        <v>0</v>
      </c>
      <c r="BA98" s="52"/>
      <c r="BB98" s="53">
        <f t="shared" si="261"/>
        <v>0</v>
      </c>
      <c r="BC98" s="54">
        <f t="shared" si="262"/>
        <v>-0.5</v>
      </c>
      <c r="BD98" s="54">
        <f t="shared" si="263"/>
        <v>0</v>
      </c>
      <c r="BE98" s="54">
        <f t="shared" si="264"/>
        <v>-0.5</v>
      </c>
      <c r="BF98" s="54">
        <f t="shared" si="265"/>
        <v>0</v>
      </c>
      <c r="BG98" s="55">
        <f t="shared" si="266"/>
        <v>-0.5</v>
      </c>
      <c r="BH98" s="55">
        <f t="shared" si="267"/>
        <v>-0.5</v>
      </c>
      <c r="BI98" s="55">
        <f t="shared" si="268"/>
        <v>-1</v>
      </c>
      <c r="BJ98" s="55">
        <f t="shared" si="269"/>
        <v>-1</v>
      </c>
      <c r="BK98" s="45">
        <f t="shared" si="270"/>
        <v>0</v>
      </c>
      <c r="BL98" s="56" t="s">
        <v>52</v>
      </c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Z98" s="5"/>
      <c r="CI98" s="1"/>
    </row>
    <row r="99" spans="5:87" ht="60.75" customHeight="1" x14ac:dyDescent="0.2">
      <c r="E99" s="168"/>
      <c r="F99" s="168"/>
      <c r="G99" s="193"/>
      <c r="H99" s="191"/>
      <c r="I99" s="191"/>
      <c r="J99" s="191"/>
      <c r="K99" s="124" t="s">
        <v>438</v>
      </c>
      <c r="L99" s="45">
        <v>0.05</v>
      </c>
      <c r="M99" s="58" t="s">
        <v>306</v>
      </c>
      <c r="N99" s="58" t="s">
        <v>313</v>
      </c>
      <c r="O99" s="58" t="s">
        <v>9</v>
      </c>
      <c r="P99" s="48">
        <v>45748</v>
      </c>
      <c r="Q99" s="48">
        <v>46022</v>
      </c>
      <c r="R99" s="47">
        <f t="shared" si="249"/>
        <v>274</v>
      </c>
      <c r="S99" s="49">
        <f t="shared" ca="1" si="250"/>
        <v>329</v>
      </c>
      <c r="T99" s="50"/>
      <c r="U99" s="51" t="str">
        <f t="shared" ca="1" si="251"/>
        <v>Pendiente</v>
      </c>
      <c r="V99" s="51">
        <f t="shared" ca="1" si="271"/>
        <v>329</v>
      </c>
      <c r="W99" s="51" t="s">
        <v>317</v>
      </c>
      <c r="X99" s="51" t="s">
        <v>355</v>
      </c>
      <c r="Y99" s="51" t="s">
        <v>342</v>
      </c>
      <c r="Z99" s="92">
        <f t="shared" si="252"/>
        <v>2217549.5191359674</v>
      </c>
      <c r="AA99" s="92">
        <v>2217549.5191359674</v>
      </c>
      <c r="AB99" s="92"/>
      <c r="AC99" s="92"/>
      <c r="AD99" s="89"/>
      <c r="AE99" s="89"/>
      <c r="AF99" s="89"/>
      <c r="AG99" s="89"/>
      <c r="AH99" s="89"/>
      <c r="AI99" s="89"/>
      <c r="AJ99" s="89"/>
      <c r="AK99" s="89"/>
      <c r="AL99" s="45">
        <v>0.5</v>
      </c>
      <c r="AM99" s="87">
        <f t="shared" si="253"/>
        <v>2.5000000000000001E-2</v>
      </c>
      <c r="AN99" s="45">
        <v>0</v>
      </c>
      <c r="AO99" s="87">
        <f t="shared" si="254"/>
        <v>0</v>
      </c>
      <c r="AP99" s="45">
        <v>0.5</v>
      </c>
      <c r="AQ99" s="87">
        <f t="shared" si="255"/>
        <v>2.5000000000000001E-2</v>
      </c>
      <c r="AR99" s="45">
        <v>0</v>
      </c>
      <c r="AS99" s="87">
        <f t="shared" si="256"/>
        <v>0</v>
      </c>
      <c r="AT99" s="164">
        <f t="shared" si="257"/>
        <v>1</v>
      </c>
      <c r="AU99" s="52"/>
      <c r="AV99" s="53">
        <f t="shared" si="258"/>
        <v>0</v>
      </c>
      <c r="AW99" s="52"/>
      <c r="AX99" s="53">
        <f t="shared" si="259"/>
        <v>0</v>
      </c>
      <c r="AY99" s="52"/>
      <c r="AZ99" s="53">
        <f t="shared" si="260"/>
        <v>0</v>
      </c>
      <c r="BA99" s="52"/>
      <c r="BB99" s="53">
        <f t="shared" si="261"/>
        <v>0</v>
      </c>
      <c r="BC99" s="54">
        <f t="shared" ref="BC99:BC100" si="272">AU99-AL99</f>
        <v>-0.5</v>
      </c>
      <c r="BD99" s="54">
        <f t="shared" ref="BD99:BD100" si="273">AW99-AN99</f>
        <v>0</v>
      </c>
      <c r="BE99" s="54">
        <f t="shared" ref="BE99:BE100" si="274">AY99-AP99</f>
        <v>-0.5</v>
      </c>
      <c r="BF99" s="54">
        <f t="shared" ref="BF99:BF100" si="275">BA99-AR99</f>
        <v>0</v>
      </c>
      <c r="BG99" s="55">
        <f t="shared" ref="BG99:BG100" si="276">SUM(BC99)</f>
        <v>-0.5</v>
      </c>
      <c r="BH99" s="55">
        <f t="shared" ref="BH99:BH100" si="277">SUM(BC99,BD99)</f>
        <v>-0.5</v>
      </c>
      <c r="BI99" s="55">
        <f t="shared" ref="BI99:BI100" si="278">SUM(BC99:BE99)</f>
        <v>-1</v>
      </c>
      <c r="BJ99" s="55">
        <f t="shared" ref="BJ99:BJ100" si="279">SUM(BC99:BF99)</f>
        <v>-1</v>
      </c>
      <c r="BK99" s="45">
        <f t="shared" ref="BK99:BK100" si="280">SUM(AU99,AW99,AY99,BA99)</f>
        <v>0</v>
      </c>
      <c r="BL99" s="56" t="s">
        <v>52</v>
      </c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Z99" s="5"/>
      <c r="CI99" s="1"/>
    </row>
    <row r="100" spans="5:87" ht="60.75" customHeight="1" x14ac:dyDescent="0.2">
      <c r="E100" s="168"/>
      <c r="F100" s="168"/>
      <c r="G100" s="193"/>
      <c r="H100" s="191"/>
      <c r="I100" s="191"/>
      <c r="J100" s="191"/>
      <c r="K100" s="124" t="s">
        <v>439</v>
      </c>
      <c r="L100" s="45">
        <v>0.05</v>
      </c>
      <c r="M100" s="58" t="s">
        <v>307</v>
      </c>
      <c r="N100" s="58" t="s">
        <v>314</v>
      </c>
      <c r="O100" s="58" t="s">
        <v>9</v>
      </c>
      <c r="P100" s="48">
        <v>45658</v>
      </c>
      <c r="Q100" s="48">
        <v>46022</v>
      </c>
      <c r="R100" s="47">
        <f t="shared" si="249"/>
        <v>364</v>
      </c>
      <c r="S100" s="49">
        <f t="shared" ca="1" si="250"/>
        <v>329</v>
      </c>
      <c r="T100" s="50"/>
      <c r="U100" s="51" t="str">
        <f t="shared" ca="1" si="251"/>
        <v>Pendiente</v>
      </c>
      <c r="V100" s="51">
        <f t="shared" ca="1" si="271"/>
        <v>329</v>
      </c>
      <c r="W100" s="51" t="s">
        <v>317</v>
      </c>
      <c r="X100" s="51" t="s">
        <v>355</v>
      </c>
      <c r="Y100" s="51" t="s">
        <v>342</v>
      </c>
      <c r="Z100" s="92">
        <f t="shared" si="252"/>
        <v>2217549.5191359674</v>
      </c>
      <c r="AA100" s="92">
        <v>2217549.5191359674</v>
      </c>
      <c r="AB100" s="92"/>
      <c r="AC100" s="92"/>
      <c r="AD100" s="89"/>
      <c r="AE100" s="89"/>
      <c r="AF100" s="89"/>
      <c r="AG100" s="89"/>
      <c r="AH100" s="89"/>
      <c r="AI100" s="89"/>
      <c r="AJ100" s="89"/>
      <c r="AK100" s="89"/>
      <c r="AL100" s="45">
        <v>0.5</v>
      </c>
      <c r="AM100" s="87">
        <f t="shared" si="253"/>
        <v>2.5000000000000001E-2</v>
      </c>
      <c r="AN100" s="45">
        <v>0</v>
      </c>
      <c r="AO100" s="87">
        <f t="shared" si="254"/>
        <v>0</v>
      </c>
      <c r="AP100" s="45">
        <v>0.5</v>
      </c>
      <c r="AQ100" s="87">
        <f t="shared" si="255"/>
        <v>2.5000000000000001E-2</v>
      </c>
      <c r="AR100" s="45">
        <v>0</v>
      </c>
      <c r="AS100" s="87">
        <f t="shared" si="256"/>
        <v>0</v>
      </c>
      <c r="AT100" s="164">
        <f t="shared" si="257"/>
        <v>1</v>
      </c>
      <c r="AU100" s="52"/>
      <c r="AV100" s="53">
        <f t="shared" si="258"/>
        <v>0</v>
      </c>
      <c r="AW100" s="52"/>
      <c r="AX100" s="53">
        <f t="shared" si="259"/>
        <v>0</v>
      </c>
      <c r="AY100" s="52"/>
      <c r="AZ100" s="53">
        <f t="shared" si="260"/>
        <v>0</v>
      </c>
      <c r="BA100" s="52"/>
      <c r="BB100" s="53">
        <f t="shared" si="261"/>
        <v>0</v>
      </c>
      <c r="BC100" s="54">
        <f t="shared" si="272"/>
        <v>-0.5</v>
      </c>
      <c r="BD100" s="54">
        <f t="shared" si="273"/>
        <v>0</v>
      </c>
      <c r="BE100" s="54">
        <f t="shared" si="274"/>
        <v>-0.5</v>
      </c>
      <c r="BF100" s="54">
        <f t="shared" si="275"/>
        <v>0</v>
      </c>
      <c r="BG100" s="55">
        <f t="shared" si="276"/>
        <v>-0.5</v>
      </c>
      <c r="BH100" s="55">
        <f t="shared" si="277"/>
        <v>-0.5</v>
      </c>
      <c r="BI100" s="55">
        <f t="shared" si="278"/>
        <v>-1</v>
      </c>
      <c r="BJ100" s="55">
        <f t="shared" si="279"/>
        <v>-1</v>
      </c>
      <c r="BK100" s="45">
        <f t="shared" si="280"/>
        <v>0</v>
      </c>
      <c r="BL100" s="56" t="s">
        <v>52</v>
      </c>
      <c r="BM100" s="57"/>
      <c r="BN100" s="57"/>
      <c r="BO100" s="57"/>
      <c r="BP100" s="57"/>
      <c r="BQ100" s="57"/>
      <c r="BR100" s="57"/>
      <c r="BS100" s="57"/>
      <c r="BT100" s="57"/>
      <c r="BU100" s="57"/>
      <c r="BV100" s="57"/>
      <c r="BZ100" s="5"/>
      <c r="CI100" s="1"/>
    </row>
    <row r="101" spans="5:87" ht="60.75" customHeight="1" x14ac:dyDescent="0.2">
      <c r="E101" s="168"/>
      <c r="F101" s="168"/>
      <c r="G101" s="193"/>
      <c r="H101" s="191"/>
      <c r="I101" s="191"/>
      <c r="J101" s="191"/>
      <c r="K101" s="124" t="s">
        <v>440</v>
      </c>
      <c r="L101" s="45">
        <v>0.05</v>
      </c>
      <c r="M101" s="58" t="s">
        <v>308</v>
      </c>
      <c r="N101" s="45" t="s">
        <v>315</v>
      </c>
      <c r="O101" s="116">
        <v>1</v>
      </c>
      <c r="P101" s="48">
        <v>45658</v>
      </c>
      <c r="Q101" s="48">
        <v>46022</v>
      </c>
      <c r="R101" s="47">
        <f t="shared" si="249"/>
        <v>364</v>
      </c>
      <c r="S101" s="49">
        <f t="shared" ca="1" si="250"/>
        <v>329</v>
      </c>
      <c r="T101" s="50"/>
      <c r="U101" s="51" t="str">
        <f t="shared" ca="1" si="251"/>
        <v>Pendiente</v>
      </c>
      <c r="V101" s="51">
        <f t="shared" ca="1" si="271"/>
        <v>329</v>
      </c>
      <c r="W101" s="51" t="s">
        <v>317</v>
      </c>
      <c r="X101" s="51" t="s">
        <v>355</v>
      </c>
      <c r="Y101" s="51" t="s">
        <v>342</v>
      </c>
      <c r="Z101" s="92">
        <f t="shared" si="252"/>
        <v>2217549.5191359674</v>
      </c>
      <c r="AA101" s="92">
        <v>2217549.5191359674</v>
      </c>
      <c r="AB101" s="92"/>
      <c r="AC101" s="92"/>
      <c r="AD101" s="89"/>
      <c r="AE101" s="89"/>
      <c r="AF101" s="89"/>
      <c r="AG101" s="89"/>
      <c r="AH101" s="89"/>
      <c r="AI101" s="89"/>
      <c r="AJ101" s="89"/>
      <c r="AK101" s="89"/>
      <c r="AL101" s="45">
        <v>0.25</v>
      </c>
      <c r="AM101" s="87">
        <f t="shared" si="253"/>
        <v>1.2500000000000001E-2</v>
      </c>
      <c r="AN101" s="45">
        <v>0.25</v>
      </c>
      <c r="AO101" s="87">
        <f t="shared" si="254"/>
        <v>1.2500000000000001E-2</v>
      </c>
      <c r="AP101" s="45">
        <v>0.25</v>
      </c>
      <c r="AQ101" s="87">
        <f t="shared" si="255"/>
        <v>1.2500000000000001E-2</v>
      </c>
      <c r="AR101" s="45">
        <v>0.25</v>
      </c>
      <c r="AS101" s="87">
        <f t="shared" si="256"/>
        <v>1.2500000000000001E-2</v>
      </c>
      <c r="AT101" s="164">
        <f t="shared" si="257"/>
        <v>1</v>
      </c>
      <c r="AU101" s="52"/>
      <c r="AV101" s="53">
        <f t="shared" si="258"/>
        <v>0</v>
      </c>
      <c r="AW101" s="52"/>
      <c r="AX101" s="53">
        <f t="shared" si="259"/>
        <v>0</v>
      </c>
      <c r="AY101" s="52"/>
      <c r="AZ101" s="53">
        <f t="shared" si="260"/>
        <v>0</v>
      </c>
      <c r="BA101" s="52"/>
      <c r="BB101" s="53">
        <f t="shared" si="261"/>
        <v>0</v>
      </c>
      <c r="BC101" s="54">
        <f t="shared" ref="BC101:BC103" si="281">AU101-AL101</f>
        <v>-0.25</v>
      </c>
      <c r="BD101" s="54">
        <f t="shared" ref="BD101:BD103" si="282">AW101-AN101</f>
        <v>-0.25</v>
      </c>
      <c r="BE101" s="54">
        <f t="shared" ref="BE101:BE103" si="283">AY101-AP101</f>
        <v>-0.25</v>
      </c>
      <c r="BF101" s="54">
        <f t="shared" ref="BF101:BF103" si="284">BA101-AR101</f>
        <v>-0.25</v>
      </c>
      <c r="BG101" s="55">
        <f t="shared" ref="BG101:BG103" si="285">SUM(BC101)</f>
        <v>-0.25</v>
      </c>
      <c r="BH101" s="55">
        <f t="shared" ref="BH101:BH103" si="286">SUM(BC101,BD101)</f>
        <v>-0.5</v>
      </c>
      <c r="BI101" s="55">
        <f t="shared" ref="BI101:BI103" si="287">SUM(BC101:BE101)</f>
        <v>-0.75</v>
      </c>
      <c r="BJ101" s="55">
        <f t="shared" ref="BJ101:BJ103" si="288">SUM(BC101:BF101)</f>
        <v>-1</v>
      </c>
      <c r="BK101" s="45">
        <f t="shared" ref="BK101:BK103" si="289">SUM(AU101,AW101,AY101,BA101)</f>
        <v>0</v>
      </c>
      <c r="BL101" s="56" t="s">
        <v>52</v>
      </c>
      <c r="BM101" s="57"/>
      <c r="BN101" s="57"/>
      <c r="BO101" s="57"/>
      <c r="BP101" s="57"/>
      <c r="BQ101" s="57"/>
      <c r="BR101" s="57"/>
      <c r="BS101" s="57"/>
      <c r="BT101" s="57"/>
      <c r="BU101" s="57"/>
      <c r="BV101" s="57"/>
      <c r="BZ101" s="5"/>
      <c r="CI101" s="1"/>
    </row>
    <row r="102" spans="5:87" ht="60.75" customHeight="1" x14ac:dyDescent="0.2">
      <c r="E102" s="168"/>
      <c r="F102" s="168"/>
      <c r="G102" s="193"/>
      <c r="H102" s="191"/>
      <c r="I102" s="191"/>
      <c r="J102" s="191"/>
      <c r="K102" s="124" t="s">
        <v>441</v>
      </c>
      <c r="L102" s="45">
        <v>0.2</v>
      </c>
      <c r="M102" s="58" t="s">
        <v>309</v>
      </c>
      <c r="N102" s="45" t="s">
        <v>316</v>
      </c>
      <c r="O102" s="116">
        <v>1</v>
      </c>
      <c r="P102" s="48">
        <v>45658</v>
      </c>
      <c r="Q102" s="48">
        <v>46022</v>
      </c>
      <c r="R102" s="47">
        <f t="shared" si="249"/>
        <v>364</v>
      </c>
      <c r="S102" s="49">
        <f t="shared" ca="1" si="250"/>
        <v>329</v>
      </c>
      <c r="T102" s="50"/>
      <c r="U102" s="51" t="str">
        <f t="shared" ca="1" si="251"/>
        <v>Pendiente</v>
      </c>
      <c r="V102" s="51">
        <f t="shared" ca="1" si="271"/>
        <v>329</v>
      </c>
      <c r="W102" s="51" t="s">
        <v>317</v>
      </c>
      <c r="X102" s="51" t="s">
        <v>355</v>
      </c>
      <c r="Y102" s="51" t="s">
        <v>342</v>
      </c>
      <c r="Z102" s="92">
        <f t="shared" si="252"/>
        <v>2217549.5191359674</v>
      </c>
      <c r="AA102" s="92">
        <v>2217549.5191359674</v>
      </c>
      <c r="AB102" s="92"/>
      <c r="AC102" s="92"/>
      <c r="AD102" s="89"/>
      <c r="AE102" s="89"/>
      <c r="AF102" s="89"/>
      <c r="AG102" s="89"/>
      <c r="AH102" s="89"/>
      <c r="AI102" s="89"/>
      <c r="AJ102" s="89"/>
      <c r="AK102" s="89"/>
      <c r="AL102" s="45">
        <v>0.25</v>
      </c>
      <c r="AM102" s="87">
        <f t="shared" si="253"/>
        <v>0.05</v>
      </c>
      <c r="AN102" s="45">
        <v>0.25</v>
      </c>
      <c r="AO102" s="87">
        <f t="shared" si="254"/>
        <v>0.05</v>
      </c>
      <c r="AP102" s="45">
        <v>0.25</v>
      </c>
      <c r="AQ102" s="87">
        <f t="shared" si="255"/>
        <v>0.05</v>
      </c>
      <c r="AR102" s="45">
        <v>0.25</v>
      </c>
      <c r="AS102" s="87">
        <f t="shared" si="256"/>
        <v>0.05</v>
      </c>
      <c r="AT102" s="164">
        <f>SUM(AL102,AN102,AP102,AR102)</f>
        <v>1</v>
      </c>
      <c r="AU102" s="52"/>
      <c r="AV102" s="53">
        <f t="shared" si="258"/>
        <v>0</v>
      </c>
      <c r="AW102" s="52"/>
      <c r="AX102" s="53">
        <f t="shared" si="259"/>
        <v>0</v>
      </c>
      <c r="AY102" s="52"/>
      <c r="AZ102" s="53">
        <f t="shared" si="260"/>
        <v>0</v>
      </c>
      <c r="BA102" s="52"/>
      <c r="BB102" s="53">
        <f>BA102*L102</f>
        <v>0</v>
      </c>
      <c r="BC102" s="54">
        <f t="shared" si="281"/>
        <v>-0.25</v>
      </c>
      <c r="BD102" s="54">
        <f t="shared" si="282"/>
        <v>-0.25</v>
      </c>
      <c r="BE102" s="54">
        <f t="shared" si="283"/>
        <v>-0.25</v>
      </c>
      <c r="BF102" s="54">
        <f t="shared" si="284"/>
        <v>-0.25</v>
      </c>
      <c r="BG102" s="55">
        <f t="shared" si="285"/>
        <v>-0.25</v>
      </c>
      <c r="BH102" s="55">
        <f t="shared" si="286"/>
        <v>-0.5</v>
      </c>
      <c r="BI102" s="55">
        <f t="shared" si="287"/>
        <v>-0.75</v>
      </c>
      <c r="BJ102" s="55">
        <f t="shared" si="288"/>
        <v>-1</v>
      </c>
      <c r="BK102" s="45">
        <f t="shared" si="289"/>
        <v>0</v>
      </c>
      <c r="BL102" s="56" t="s">
        <v>52</v>
      </c>
      <c r="BM102" s="57"/>
      <c r="BN102" s="57"/>
      <c r="BO102" s="57"/>
      <c r="BP102" s="57"/>
      <c r="BQ102" s="57"/>
      <c r="BR102" s="57"/>
      <c r="BS102" s="57"/>
      <c r="BT102" s="57"/>
      <c r="BU102" s="57"/>
      <c r="BV102" s="57"/>
      <c r="BZ102" s="5"/>
      <c r="CI102" s="1"/>
    </row>
    <row r="103" spans="5:87" ht="60.75" customHeight="1" x14ac:dyDescent="0.2">
      <c r="E103" s="168"/>
      <c r="F103" s="168"/>
      <c r="G103" s="193"/>
      <c r="H103" s="191"/>
      <c r="I103" s="191"/>
      <c r="J103" s="191"/>
      <c r="K103" s="124" t="s">
        <v>595</v>
      </c>
      <c r="L103" s="45">
        <v>0</v>
      </c>
      <c r="M103" s="58" t="s">
        <v>596</v>
      </c>
      <c r="N103" s="45" t="s">
        <v>597</v>
      </c>
      <c r="O103" s="116">
        <v>2</v>
      </c>
      <c r="P103" s="48">
        <v>45658</v>
      </c>
      <c r="Q103" s="48">
        <v>46022</v>
      </c>
      <c r="R103" s="47">
        <f t="shared" ref="R103" si="290">IF(OR(P103="",Q103=""),"",Q103-P103)</f>
        <v>364</v>
      </c>
      <c r="S103" s="49">
        <f t="shared" ref="S103" ca="1" si="291">IF(OR(P103="",Q103=""),"",Q103-TODAY())</f>
        <v>329</v>
      </c>
      <c r="T103" s="50"/>
      <c r="U103" s="51" t="str">
        <f t="shared" ref="U103" ca="1" si="292">IF(R103="","",(IF(AND(S103&gt;0,BK103&lt;100%),"Pendiente",IF(AND(S103&gt;0,BK103=100%),"Finalizada",IF(AND(S103&lt;0,BK103=100%),"Finalizada","Pendiente")))))</f>
        <v>Pendiente</v>
      </c>
      <c r="V103" s="51">
        <f t="shared" ref="V103" ca="1" si="293">IF((OR(P103="",Q103="")),"",IF(U103="Finalizada","Finalizada",(Q103-$B$2)))</f>
        <v>329</v>
      </c>
      <c r="W103" s="51" t="s">
        <v>598</v>
      </c>
      <c r="X103" s="51" t="s">
        <v>344</v>
      </c>
      <c r="Y103" s="51" t="s">
        <v>342</v>
      </c>
      <c r="Z103" s="92">
        <v>0</v>
      </c>
      <c r="AA103" s="92">
        <v>0</v>
      </c>
      <c r="AB103" s="92"/>
      <c r="AC103" s="92"/>
      <c r="AD103" s="89"/>
      <c r="AE103" s="89"/>
      <c r="AF103" s="89"/>
      <c r="AG103" s="89"/>
      <c r="AH103" s="89"/>
      <c r="AI103" s="89"/>
      <c r="AJ103" s="89"/>
      <c r="AK103" s="89"/>
      <c r="AL103" s="45">
        <v>0.5</v>
      </c>
      <c r="AM103" s="87">
        <f t="shared" si="253"/>
        <v>0</v>
      </c>
      <c r="AN103" s="45">
        <v>0</v>
      </c>
      <c r="AO103" s="87">
        <f t="shared" si="254"/>
        <v>0</v>
      </c>
      <c r="AP103" s="45">
        <v>0.5</v>
      </c>
      <c r="AQ103" s="87">
        <f t="shared" si="255"/>
        <v>0</v>
      </c>
      <c r="AR103" s="45">
        <v>0</v>
      </c>
      <c r="AS103" s="87">
        <f t="shared" si="256"/>
        <v>0</v>
      </c>
      <c r="AT103" s="164">
        <f>SUM(AL103,AN103,AP103,AR103)</f>
        <v>1</v>
      </c>
      <c r="AU103" s="52"/>
      <c r="AV103" s="53">
        <f t="shared" si="258"/>
        <v>0</v>
      </c>
      <c r="AW103" s="52"/>
      <c r="AX103" s="53">
        <f t="shared" si="259"/>
        <v>0</v>
      </c>
      <c r="AY103" s="52"/>
      <c r="AZ103" s="53">
        <f t="shared" si="260"/>
        <v>0</v>
      </c>
      <c r="BA103" s="52"/>
      <c r="BB103" s="53">
        <f>BA103*L103</f>
        <v>0</v>
      </c>
      <c r="BC103" s="54">
        <f t="shared" si="281"/>
        <v>-0.5</v>
      </c>
      <c r="BD103" s="54">
        <f t="shared" si="282"/>
        <v>0</v>
      </c>
      <c r="BE103" s="54">
        <f t="shared" si="283"/>
        <v>-0.5</v>
      </c>
      <c r="BF103" s="54">
        <f t="shared" si="284"/>
        <v>0</v>
      </c>
      <c r="BG103" s="55">
        <f t="shared" si="285"/>
        <v>-0.5</v>
      </c>
      <c r="BH103" s="55">
        <f t="shared" si="286"/>
        <v>-0.5</v>
      </c>
      <c r="BI103" s="55">
        <f t="shared" si="287"/>
        <v>-1</v>
      </c>
      <c r="BJ103" s="55">
        <f t="shared" si="288"/>
        <v>-1</v>
      </c>
      <c r="BK103" s="45">
        <f t="shared" si="289"/>
        <v>0</v>
      </c>
      <c r="BL103" s="56" t="s">
        <v>52</v>
      </c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Z103" s="5"/>
      <c r="CI103" s="1"/>
    </row>
    <row r="104" spans="5:87" ht="60.75" customHeight="1" x14ac:dyDescent="0.2">
      <c r="E104" s="168"/>
      <c r="F104" s="168"/>
      <c r="G104" s="193"/>
      <c r="H104" s="191"/>
      <c r="I104" s="191"/>
      <c r="J104" s="191"/>
      <c r="K104" s="38"/>
      <c r="L104" s="39">
        <f>SUM(L95:L102)</f>
        <v>1.0000000000000002</v>
      </c>
      <c r="M104" s="39"/>
      <c r="N104" s="38"/>
      <c r="O104" s="38"/>
      <c r="P104" s="38"/>
      <c r="Q104" s="38"/>
      <c r="R104" s="38"/>
      <c r="S104" s="38"/>
      <c r="T104" s="38"/>
      <c r="U104" s="38"/>
      <c r="V104" s="38" t="s">
        <v>51</v>
      </c>
      <c r="W104" s="38"/>
      <c r="X104" s="38"/>
      <c r="Y104" s="38"/>
      <c r="Z104" s="102">
        <f t="shared" ref="Z104" si="294">SUM(AA104:AC104)</f>
        <v>17740396.153087739</v>
      </c>
      <c r="AA104" s="102">
        <f>SUM(AA95:AA103)</f>
        <v>17740396.153087739</v>
      </c>
      <c r="AB104" s="102">
        <f>SUM(AB95:AB102)</f>
        <v>0</v>
      </c>
      <c r="AC104" s="102">
        <f>SUM(AC95:AC102)</f>
        <v>0</v>
      </c>
      <c r="AD104" s="38"/>
      <c r="AE104" s="38"/>
      <c r="AF104" s="38"/>
      <c r="AG104" s="38"/>
      <c r="AH104" s="38"/>
      <c r="AI104" s="38"/>
      <c r="AJ104" s="38"/>
      <c r="AK104" s="38"/>
      <c r="AL104" s="38"/>
      <c r="AM104" s="40">
        <f>SUM(AM95:AM102)/$L104</f>
        <v>0.16249999999999998</v>
      </c>
      <c r="AN104" s="40"/>
      <c r="AO104" s="40">
        <f>SUM(AO95:AO102)/$L104</f>
        <v>0.39999999999999991</v>
      </c>
      <c r="AP104" s="40"/>
      <c r="AQ104" s="40">
        <f>SUM(AQ95:AQ102)/$L104</f>
        <v>0.35</v>
      </c>
      <c r="AR104" s="40"/>
      <c r="AS104" s="40">
        <f>SUM(AS95:AS102)/$L104</f>
        <v>8.7499999999999994E-2</v>
      </c>
      <c r="AT104" s="40">
        <f>SUM(AM104,AO104,AQ104,AS104)</f>
        <v>0.99999999999999989</v>
      </c>
      <c r="AU104" s="38"/>
      <c r="AV104" s="39">
        <f>SUM(AV95:AV102)/$L104</f>
        <v>0</v>
      </c>
      <c r="AW104" s="38"/>
      <c r="AX104" s="39">
        <f>SUM(AX95:AX102)/$L104</f>
        <v>0</v>
      </c>
      <c r="AY104" s="38"/>
      <c r="AZ104" s="39">
        <f>SUM(AZ95:AZ102)/$L104</f>
        <v>0</v>
      </c>
      <c r="BA104" s="38"/>
      <c r="BB104" s="39">
        <f>SUM(BB95:BB102)/$L104</f>
        <v>0</v>
      </c>
      <c r="BC104" s="42">
        <f>AX104-AO104</f>
        <v>-0.39999999999999991</v>
      </c>
      <c r="BD104" s="42">
        <f>AV104-AM104</f>
        <v>-0.16249999999999998</v>
      </c>
      <c r="BE104" s="42">
        <f>AX104-AO104</f>
        <v>-0.39999999999999991</v>
      </c>
      <c r="BF104" s="42">
        <f>AZ104-AQ104</f>
        <v>-0.35</v>
      </c>
      <c r="BG104" s="42">
        <f>BB104-AS104</f>
        <v>-8.7499999999999994E-2</v>
      </c>
      <c r="BH104" s="42">
        <f>SUM(BD104)</f>
        <v>-0.16249999999999998</v>
      </c>
      <c r="BI104" s="42">
        <f>SUM(BD104,BE104)</f>
        <v>-0.56249999999999989</v>
      </c>
      <c r="BJ104" s="42">
        <f>SUM(BD104:BF104)</f>
        <v>-0.91249999999999987</v>
      </c>
      <c r="BK104" s="42">
        <f>SUM(BD104:BG104)</f>
        <v>-0.99999999999999989</v>
      </c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</row>
    <row r="105" spans="5:87" ht="60.75" customHeight="1" x14ac:dyDescent="0.2">
      <c r="E105" s="188"/>
      <c r="F105" s="188"/>
      <c r="G105" s="194"/>
      <c r="H105" s="191"/>
      <c r="I105" s="191"/>
      <c r="J105" s="191"/>
      <c r="K105" s="111"/>
      <c r="L105" s="122"/>
      <c r="M105" s="122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0">
        <f>SUM(AA104,AA92,AA79,AA75,AA69,AA60,AA52,AA45,AA40,AA33,AA20)</f>
        <v>1218501849.0000002</v>
      </c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23"/>
      <c r="BE105" s="123"/>
      <c r="BF105" s="123"/>
      <c r="BG105" s="123"/>
      <c r="BH105" s="123"/>
      <c r="BI105" s="123"/>
      <c r="BJ105" s="123"/>
      <c r="BK105" s="123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CA105" s="1"/>
      <c r="CB105" s="1"/>
      <c r="CC105" s="1"/>
      <c r="CD105" s="1"/>
      <c r="CE105" s="1"/>
      <c r="CF105" s="1"/>
      <c r="CG105" s="1"/>
      <c r="CH105" s="1"/>
      <c r="CI105" s="1"/>
    </row>
    <row r="106" spans="5:87" ht="39" customHeight="1" x14ac:dyDescent="0.2"/>
    <row r="107" spans="5:87" s="72" customFormat="1" ht="41.25" customHeight="1" x14ac:dyDescent="0.2">
      <c r="E107" s="62" t="s">
        <v>60</v>
      </c>
      <c r="F107" s="63"/>
      <c r="G107" s="63"/>
      <c r="H107" s="63"/>
      <c r="I107" s="63"/>
      <c r="J107" s="63"/>
      <c r="K107" s="64"/>
      <c r="L107" s="65"/>
      <c r="M107" s="65"/>
      <c r="N107" s="64"/>
      <c r="O107" s="64"/>
      <c r="P107" s="64"/>
      <c r="Q107" s="64"/>
      <c r="R107" s="64"/>
      <c r="S107" s="64"/>
      <c r="T107" s="64"/>
      <c r="U107" s="64" t="s">
        <v>50</v>
      </c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6"/>
      <c r="AM107" s="66"/>
      <c r="AN107" s="66"/>
      <c r="AO107" s="66"/>
      <c r="AP107" s="66"/>
      <c r="AQ107" s="66"/>
      <c r="AR107" s="66"/>
      <c r="AS107" s="64"/>
      <c r="AT107" s="64"/>
      <c r="AU107" s="67"/>
      <c r="AV107" s="67"/>
      <c r="AW107" s="67"/>
      <c r="AX107" s="67"/>
      <c r="AY107" s="67"/>
      <c r="AZ107" s="67"/>
      <c r="BA107" s="67"/>
      <c r="BB107" s="67"/>
      <c r="BC107" s="68"/>
      <c r="BD107" s="68"/>
      <c r="BE107" s="68"/>
      <c r="BF107" s="68"/>
      <c r="BG107" s="68"/>
      <c r="BH107" s="68"/>
      <c r="BI107" s="68"/>
      <c r="BJ107" s="68"/>
      <c r="BK107" s="69"/>
      <c r="BL107" s="70"/>
      <c r="BM107" s="71"/>
      <c r="BN107" s="71"/>
      <c r="BO107" s="71"/>
      <c r="BP107" s="71"/>
      <c r="BQ107" s="71"/>
      <c r="BR107" s="71"/>
      <c r="BS107" s="71"/>
      <c r="BT107" s="71"/>
      <c r="BU107" s="71"/>
      <c r="BV107" s="71"/>
    </row>
    <row r="108" spans="5:87" ht="60.75" customHeight="1" x14ac:dyDescent="0.2">
      <c r="E108" s="167" t="s">
        <v>10</v>
      </c>
      <c r="F108" s="167" t="s">
        <v>17</v>
      </c>
      <c r="G108" s="191" t="s">
        <v>476</v>
      </c>
      <c r="H108" s="167" t="s">
        <v>580</v>
      </c>
      <c r="I108" s="167" t="s">
        <v>467</v>
      </c>
      <c r="J108" s="167" t="s">
        <v>593</v>
      </c>
      <c r="K108" s="127" t="s">
        <v>133</v>
      </c>
      <c r="L108" s="45">
        <v>0.25</v>
      </c>
      <c r="M108" s="58" t="s">
        <v>559</v>
      </c>
      <c r="N108" s="45" t="s">
        <v>170</v>
      </c>
      <c r="O108" s="58" t="s">
        <v>9</v>
      </c>
      <c r="P108" s="48">
        <v>45689</v>
      </c>
      <c r="Q108" s="48">
        <v>46006</v>
      </c>
      <c r="R108" s="47">
        <f t="shared" ref="R108:R111" si="295">IF(OR(P108="",Q108=""),"",Q108-P108)</f>
        <v>317</v>
      </c>
      <c r="S108" s="49">
        <f t="shared" ref="S108:S111" ca="1" si="296">IF(OR(P108="",Q108=""),"",Q108-TODAY())</f>
        <v>313</v>
      </c>
      <c r="T108" s="50"/>
      <c r="U108" s="51" t="str">
        <f t="shared" ref="U108:U126" ca="1" si="297">IF(R108="","",(IF(AND(S108&gt;0,BK108&lt;100%),"Pendiente",IF(AND(S108&gt;0,BK108=100%),"Finalizada",IF(AND(S108&lt;0,BK108=100%),"Finalizada","Pendiente")))))</f>
        <v>Pendiente</v>
      </c>
      <c r="V108" s="51">
        <f t="shared" ref="V108:V111" ca="1" si="298">IF((OR(P108="",Q108="")),"",IF(U108="Finalizada","Finalizada",(Q108-$B$2)))</f>
        <v>313</v>
      </c>
      <c r="W108" s="51" t="s">
        <v>534</v>
      </c>
      <c r="X108" s="51" t="s">
        <v>535</v>
      </c>
      <c r="Y108" s="51" t="s">
        <v>536</v>
      </c>
      <c r="Z108" s="92">
        <f t="shared" ref="Z108:Z113" si="299">SUM(AA108:AC108)</f>
        <v>184130000</v>
      </c>
      <c r="AA108" s="92">
        <v>184130000</v>
      </c>
      <c r="AB108" s="92"/>
      <c r="AC108" s="92"/>
      <c r="AD108" s="89"/>
      <c r="AE108" s="89"/>
      <c r="AF108" s="89"/>
      <c r="AG108" s="89"/>
      <c r="AH108" s="89"/>
      <c r="AI108" s="89"/>
      <c r="AJ108" s="89"/>
      <c r="AK108" s="89"/>
      <c r="AL108" s="45">
        <v>0.25</v>
      </c>
      <c r="AM108" s="87">
        <f t="shared" ref="AM108:AM113" si="300">AL108*L108</f>
        <v>6.25E-2</v>
      </c>
      <c r="AN108" s="45">
        <v>0.25</v>
      </c>
      <c r="AO108" s="87">
        <f t="shared" ref="AO108:AO113" si="301">AN108*L108</f>
        <v>6.25E-2</v>
      </c>
      <c r="AP108" s="45">
        <v>0.25</v>
      </c>
      <c r="AQ108" s="87">
        <f t="shared" ref="AQ108:AQ113" si="302">AP108*L108</f>
        <v>6.25E-2</v>
      </c>
      <c r="AR108" s="45">
        <v>0.25</v>
      </c>
      <c r="AS108" s="87">
        <f t="shared" ref="AS108:AS113" si="303">AR108*L108</f>
        <v>6.25E-2</v>
      </c>
      <c r="AT108" s="164">
        <f t="shared" ref="AT108:AT112" si="304">SUM(AL108,AN108,AP108,AR108)</f>
        <v>1</v>
      </c>
      <c r="AU108" s="52"/>
      <c r="AV108" s="53">
        <f>AU108*L108</f>
        <v>0</v>
      </c>
      <c r="AW108" s="52"/>
      <c r="AX108" s="53">
        <f>AW108*L108</f>
        <v>0</v>
      </c>
      <c r="AY108" s="52"/>
      <c r="AZ108" s="53">
        <f>AY108*L108</f>
        <v>0</v>
      </c>
      <c r="BA108" s="52"/>
      <c r="BB108" s="53">
        <f>BA108*L108</f>
        <v>0</v>
      </c>
      <c r="BC108" s="54">
        <f>AU108-AL108</f>
        <v>-0.25</v>
      </c>
      <c r="BD108" s="54">
        <f>AW108-AN108</f>
        <v>-0.25</v>
      </c>
      <c r="BE108" s="54">
        <f>AY108-AP108</f>
        <v>-0.25</v>
      </c>
      <c r="BF108" s="54">
        <f>BA108-AR108</f>
        <v>-0.25</v>
      </c>
      <c r="BG108" s="55">
        <f t="shared" ref="BG108:BG111" si="305">SUM(BC108)</f>
        <v>-0.25</v>
      </c>
      <c r="BH108" s="55">
        <f t="shared" ref="BH108:BH111" si="306">SUM(BC108,BD108)</f>
        <v>-0.5</v>
      </c>
      <c r="BI108" s="55">
        <f t="shared" ref="BI108:BI111" si="307">SUM(BC108:BE108)</f>
        <v>-0.75</v>
      </c>
      <c r="BJ108" s="55">
        <f t="shared" ref="BJ108:BJ111" si="308">SUM(BC108:BF108)</f>
        <v>-1</v>
      </c>
      <c r="BK108" s="45">
        <f t="shared" ref="BK108:BK111" si="309">SUM(AU108,AW108,AY108,BA108)</f>
        <v>0</v>
      </c>
      <c r="BL108" s="56" t="s">
        <v>113</v>
      </c>
      <c r="BM108" s="57"/>
      <c r="BN108" s="57"/>
      <c r="BO108" s="57"/>
      <c r="BP108" s="57"/>
      <c r="BQ108" s="57"/>
      <c r="BR108" s="57"/>
      <c r="BS108" s="57"/>
      <c r="BT108" s="57"/>
      <c r="BU108" s="57"/>
      <c r="BV108" s="57"/>
      <c r="BZ108" s="5"/>
      <c r="CI108" s="1"/>
    </row>
    <row r="109" spans="5:87" ht="60.75" customHeight="1" x14ac:dyDescent="0.2">
      <c r="E109" s="168"/>
      <c r="F109" s="168"/>
      <c r="G109" s="191"/>
      <c r="H109" s="168"/>
      <c r="I109" s="168"/>
      <c r="J109" s="168"/>
      <c r="K109" s="127" t="s">
        <v>134</v>
      </c>
      <c r="L109" s="45">
        <v>0.15</v>
      </c>
      <c r="M109" s="58" t="s">
        <v>560</v>
      </c>
      <c r="N109" s="45" t="s">
        <v>171</v>
      </c>
      <c r="O109" s="58" t="s">
        <v>9</v>
      </c>
      <c r="P109" s="48">
        <v>45717</v>
      </c>
      <c r="Q109" s="48">
        <v>45838</v>
      </c>
      <c r="R109" s="47">
        <f t="shared" si="295"/>
        <v>121</v>
      </c>
      <c r="S109" s="49">
        <f t="shared" ca="1" si="296"/>
        <v>145</v>
      </c>
      <c r="T109" s="50"/>
      <c r="U109" s="51" t="str">
        <f t="shared" ca="1" si="297"/>
        <v>Pendiente</v>
      </c>
      <c r="V109" s="51">
        <f t="shared" ca="1" si="298"/>
        <v>145</v>
      </c>
      <c r="W109" s="51" t="s">
        <v>534</v>
      </c>
      <c r="X109" s="51" t="s">
        <v>535</v>
      </c>
      <c r="Y109" s="51" t="s">
        <v>536</v>
      </c>
      <c r="Z109" s="92">
        <f t="shared" si="299"/>
        <v>3300000</v>
      </c>
      <c r="AA109" s="92">
        <v>3300000</v>
      </c>
      <c r="AB109" s="92"/>
      <c r="AC109" s="92"/>
      <c r="AD109" s="89"/>
      <c r="AE109" s="89"/>
      <c r="AF109" s="89"/>
      <c r="AG109" s="89"/>
      <c r="AH109" s="89"/>
      <c r="AI109" s="89"/>
      <c r="AJ109" s="89"/>
      <c r="AK109" s="89"/>
      <c r="AL109" s="45">
        <v>0</v>
      </c>
      <c r="AM109" s="87">
        <f t="shared" si="300"/>
        <v>0</v>
      </c>
      <c r="AN109" s="45">
        <v>0.5</v>
      </c>
      <c r="AO109" s="87">
        <f t="shared" si="301"/>
        <v>7.4999999999999997E-2</v>
      </c>
      <c r="AP109" s="45">
        <v>0.5</v>
      </c>
      <c r="AQ109" s="87">
        <f t="shared" si="302"/>
        <v>7.4999999999999997E-2</v>
      </c>
      <c r="AR109" s="45">
        <v>0</v>
      </c>
      <c r="AS109" s="87">
        <f t="shared" si="303"/>
        <v>0</v>
      </c>
      <c r="AT109" s="164">
        <f t="shared" si="304"/>
        <v>1</v>
      </c>
      <c r="AU109" s="52"/>
      <c r="AV109" s="53">
        <f>AU109*L109</f>
        <v>0</v>
      </c>
      <c r="AW109" s="52"/>
      <c r="AX109" s="53">
        <f>AW109*L109</f>
        <v>0</v>
      </c>
      <c r="AY109" s="52"/>
      <c r="AZ109" s="53">
        <f>AY109*L109</f>
        <v>0</v>
      </c>
      <c r="BA109" s="52"/>
      <c r="BB109" s="53">
        <f>BA109*L109</f>
        <v>0</v>
      </c>
      <c r="BC109" s="54">
        <f>AU109-AL109</f>
        <v>0</v>
      </c>
      <c r="BD109" s="54">
        <f>AW109-AN109</f>
        <v>-0.5</v>
      </c>
      <c r="BE109" s="54">
        <f>AY109-AP109</f>
        <v>-0.5</v>
      </c>
      <c r="BF109" s="54">
        <f>BA109-AR109</f>
        <v>0</v>
      </c>
      <c r="BG109" s="55">
        <f t="shared" si="305"/>
        <v>0</v>
      </c>
      <c r="BH109" s="55">
        <f t="shared" si="306"/>
        <v>-0.5</v>
      </c>
      <c r="BI109" s="55">
        <f t="shared" si="307"/>
        <v>-1</v>
      </c>
      <c r="BJ109" s="55">
        <f t="shared" si="308"/>
        <v>-1</v>
      </c>
      <c r="BK109" s="45">
        <f t="shared" si="309"/>
        <v>0</v>
      </c>
      <c r="BL109" s="56" t="s">
        <v>113</v>
      </c>
      <c r="BM109" s="57"/>
      <c r="BN109" s="57"/>
      <c r="BO109" s="57"/>
      <c r="BP109" s="57"/>
      <c r="BQ109" s="57"/>
      <c r="BR109" s="57"/>
      <c r="BS109" s="57"/>
      <c r="BT109" s="57"/>
      <c r="BU109" s="57"/>
      <c r="BV109" s="57"/>
      <c r="BZ109" s="5"/>
      <c r="CI109" s="1"/>
    </row>
    <row r="110" spans="5:87" ht="60.75" customHeight="1" x14ac:dyDescent="0.2">
      <c r="E110" s="168"/>
      <c r="F110" s="168"/>
      <c r="G110" s="191"/>
      <c r="H110" s="168"/>
      <c r="I110" s="168"/>
      <c r="J110" s="168"/>
      <c r="K110" s="127" t="s">
        <v>135</v>
      </c>
      <c r="L110" s="45">
        <v>0.12</v>
      </c>
      <c r="M110" s="58" t="s">
        <v>561</v>
      </c>
      <c r="N110" s="45" t="s">
        <v>172</v>
      </c>
      <c r="O110" s="58" t="s">
        <v>9</v>
      </c>
      <c r="P110" s="48">
        <v>45839</v>
      </c>
      <c r="Q110" s="48">
        <v>45991</v>
      </c>
      <c r="R110" s="47">
        <f t="shared" si="295"/>
        <v>152</v>
      </c>
      <c r="S110" s="49">
        <f t="shared" ca="1" si="296"/>
        <v>298</v>
      </c>
      <c r="T110" s="50"/>
      <c r="U110" s="51" t="str">
        <f t="shared" ca="1" si="297"/>
        <v>Pendiente</v>
      </c>
      <c r="V110" s="51">
        <f t="shared" ca="1" si="298"/>
        <v>298</v>
      </c>
      <c r="W110" s="51" t="s">
        <v>534</v>
      </c>
      <c r="X110" s="51" t="s">
        <v>535</v>
      </c>
      <c r="Y110" s="51" t="s">
        <v>536</v>
      </c>
      <c r="Z110" s="92">
        <f t="shared" si="299"/>
        <v>9900000</v>
      </c>
      <c r="AA110" s="92">
        <v>9900000</v>
      </c>
      <c r="AB110" s="92"/>
      <c r="AC110" s="92"/>
      <c r="AD110" s="89"/>
      <c r="AE110" s="89"/>
      <c r="AF110" s="89"/>
      <c r="AG110" s="89"/>
      <c r="AH110" s="89"/>
      <c r="AI110" s="89"/>
      <c r="AJ110" s="89"/>
      <c r="AK110" s="89"/>
      <c r="AL110" s="45">
        <v>0</v>
      </c>
      <c r="AM110" s="87">
        <f t="shared" si="300"/>
        <v>0</v>
      </c>
      <c r="AN110" s="45">
        <v>0</v>
      </c>
      <c r="AO110" s="87">
        <f t="shared" si="301"/>
        <v>0</v>
      </c>
      <c r="AP110" s="45">
        <v>0.25</v>
      </c>
      <c r="AQ110" s="87">
        <f t="shared" si="302"/>
        <v>0.03</v>
      </c>
      <c r="AR110" s="45">
        <v>0.75</v>
      </c>
      <c r="AS110" s="87">
        <f t="shared" si="303"/>
        <v>0.09</v>
      </c>
      <c r="AT110" s="164">
        <f t="shared" si="304"/>
        <v>1</v>
      </c>
      <c r="AU110" s="52"/>
      <c r="AV110" s="53">
        <f>AU110*L110</f>
        <v>0</v>
      </c>
      <c r="AW110" s="52"/>
      <c r="AX110" s="53">
        <f>AW110*L110</f>
        <v>0</v>
      </c>
      <c r="AY110" s="52"/>
      <c r="AZ110" s="53">
        <f>AY110*L110</f>
        <v>0</v>
      </c>
      <c r="BA110" s="52"/>
      <c r="BB110" s="53">
        <f>BA110*L110</f>
        <v>0</v>
      </c>
      <c r="BC110" s="54">
        <f>AU110-AL110</f>
        <v>0</v>
      </c>
      <c r="BD110" s="54">
        <f>AW110-AN110</f>
        <v>0</v>
      </c>
      <c r="BE110" s="54">
        <f>AY110-AP110</f>
        <v>-0.25</v>
      </c>
      <c r="BF110" s="54">
        <f>BA110-AR110</f>
        <v>-0.75</v>
      </c>
      <c r="BG110" s="55">
        <f t="shared" si="305"/>
        <v>0</v>
      </c>
      <c r="BH110" s="55">
        <f t="shared" si="306"/>
        <v>0</v>
      </c>
      <c r="BI110" s="55">
        <f t="shared" si="307"/>
        <v>-0.25</v>
      </c>
      <c r="BJ110" s="55">
        <f t="shared" si="308"/>
        <v>-1</v>
      </c>
      <c r="BK110" s="45">
        <f t="shared" si="309"/>
        <v>0</v>
      </c>
      <c r="BL110" s="56" t="s">
        <v>113</v>
      </c>
      <c r="BM110" s="57"/>
      <c r="BN110" s="57"/>
      <c r="BO110" s="57"/>
      <c r="BP110" s="57"/>
      <c r="BQ110" s="57"/>
      <c r="BR110" s="57"/>
      <c r="BS110" s="57"/>
      <c r="BT110" s="57"/>
      <c r="BU110" s="57"/>
      <c r="BV110" s="57"/>
      <c r="BZ110" s="5"/>
      <c r="CI110" s="1"/>
    </row>
    <row r="111" spans="5:87" ht="60.75" customHeight="1" x14ac:dyDescent="0.2">
      <c r="E111" s="168"/>
      <c r="F111" s="168"/>
      <c r="G111" s="191"/>
      <c r="H111" s="168"/>
      <c r="I111" s="168"/>
      <c r="J111" s="168"/>
      <c r="K111" s="127" t="s">
        <v>136</v>
      </c>
      <c r="L111" s="45">
        <v>0.08</v>
      </c>
      <c r="M111" s="58" t="s">
        <v>562</v>
      </c>
      <c r="N111" s="45" t="s">
        <v>495</v>
      </c>
      <c r="O111" s="58" t="s">
        <v>9</v>
      </c>
      <c r="P111" s="48">
        <v>45717</v>
      </c>
      <c r="Q111" s="48">
        <v>45838</v>
      </c>
      <c r="R111" s="47">
        <f t="shared" si="295"/>
        <v>121</v>
      </c>
      <c r="S111" s="49">
        <f t="shared" ca="1" si="296"/>
        <v>145</v>
      </c>
      <c r="T111" s="50"/>
      <c r="U111" s="51" t="str">
        <f t="shared" ca="1" si="297"/>
        <v>Pendiente</v>
      </c>
      <c r="V111" s="51">
        <f t="shared" ca="1" si="298"/>
        <v>145</v>
      </c>
      <c r="W111" s="51" t="s">
        <v>534</v>
      </c>
      <c r="X111" s="51" t="s">
        <v>535</v>
      </c>
      <c r="Y111" s="51" t="s">
        <v>536</v>
      </c>
      <c r="Z111" s="92">
        <f t="shared" si="299"/>
        <v>2200000</v>
      </c>
      <c r="AA111" s="92">
        <v>2200000</v>
      </c>
      <c r="AB111" s="92"/>
      <c r="AC111" s="92"/>
      <c r="AD111" s="89"/>
      <c r="AE111" s="89"/>
      <c r="AF111" s="89"/>
      <c r="AG111" s="89"/>
      <c r="AH111" s="89"/>
      <c r="AI111" s="89"/>
      <c r="AJ111" s="89"/>
      <c r="AK111" s="89"/>
      <c r="AL111" s="45">
        <v>0</v>
      </c>
      <c r="AM111" s="87">
        <f t="shared" si="300"/>
        <v>0</v>
      </c>
      <c r="AN111" s="45">
        <v>0.5</v>
      </c>
      <c r="AO111" s="87">
        <f t="shared" si="301"/>
        <v>0.04</v>
      </c>
      <c r="AP111" s="45">
        <v>0.5</v>
      </c>
      <c r="AQ111" s="87">
        <f t="shared" si="302"/>
        <v>0.04</v>
      </c>
      <c r="AR111" s="45">
        <v>0</v>
      </c>
      <c r="AS111" s="87">
        <f t="shared" si="303"/>
        <v>0</v>
      </c>
      <c r="AT111" s="164">
        <f t="shared" si="304"/>
        <v>1</v>
      </c>
      <c r="AU111" s="52"/>
      <c r="AV111" s="53">
        <f>AU111*L111</f>
        <v>0</v>
      </c>
      <c r="AW111" s="52"/>
      <c r="AX111" s="53">
        <f>AW111*L111</f>
        <v>0</v>
      </c>
      <c r="AY111" s="52"/>
      <c r="AZ111" s="53">
        <f>AY111*L111</f>
        <v>0</v>
      </c>
      <c r="BA111" s="52"/>
      <c r="BB111" s="53">
        <f>BA111*L111</f>
        <v>0</v>
      </c>
      <c r="BC111" s="54">
        <f>AU111-AL111</f>
        <v>0</v>
      </c>
      <c r="BD111" s="54">
        <f>AW111-AN111</f>
        <v>-0.5</v>
      </c>
      <c r="BE111" s="54">
        <f>AY111-AP111</f>
        <v>-0.5</v>
      </c>
      <c r="BF111" s="54">
        <f>BA111-AR111</f>
        <v>0</v>
      </c>
      <c r="BG111" s="55">
        <f t="shared" si="305"/>
        <v>0</v>
      </c>
      <c r="BH111" s="55">
        <f t="shared" si="306"/>
        <v>-0.5</v>
      </c>
      <c r="BI111" s="55">
        <f t="shared" si="307"/>
        <v>-1</v>
      </c>
      <c r="BJ111" s="55">
        <f t="shared" si="308"/>
        <v>-1</v>
      </c>
      <c r="BK111" s="45">
        <f t="shared" si="309"/>
        <v>0</v>
      </c>
      <c r="BL111" s="56" t="s">
        <v>113</v>
      </c>
      <c r="BM111" s="57"/>
      <c r="BN111" s="57"/>
      <c r="BO111" s="57"/>
      <c r="BP111" s="57"/>
      <c r="BQ111" s="57"/>
      <c r="BR111" s="57"/>
      <c r="BS111" s="57"/>
      <c r="BT111" s="57"/>
      <c r="BU111" s="57"/>
      <c r="BV111" s="57"/>
      <c r="BZ111" s="5"/>
      <c r="CI111" s="1"/>
    </row>
    <row r="112" spans="5:87" ht="60.75" customHeight="1" x14ac:dyDescent="0.2">
      <c r="E112" s="168"/>
      <c r="F112" s="168"/>
      <c r="G112" s="191"/>
      <c r="H112" s="168"/>
      <c r="I112" s="168"/>
      <c r="J112" s="168"/>
      <c r="K112" s="127" t="s">
        <v>137</v>
      </c>
      <c r="L112" s="45">
        <v>0.25</v>
      </c>
      <c r="M112" s="58" t="s">
        <v>589</v>
      </c>
      <c r="N112" s="45" t="s">
        <v>173</v>
      </c>
      <c r="O112" s="58" t="s">
        <v>9</v>
      </c>
      <c r="P112" s="48">
        <v>45672</v>
      </c>
      <c r="Q112" s="48">
        <v>46006</v>
      </c>
      <c r="R112" s="47">
        <f t="shared" ref="R112:R126" si="310">IF(OR(P112="",Q112=""),"",Q112-P112)</f>
        <v>334</v>
      </c>
      <c r="S112" s="49">
        <f t="shared" ref="S112:S126" ca="1" si="311">IF(OR(P112="",Q112=""),"",Q112-TODAY())</f>
        <v>313</v>
      </c>
      <c r="T112" s="50"/>
      <c r="U112" s="51" t="str">
        <f t="shared" ca="1" si="297"/>
        <v>Pendiente</v>
      </c>
      <c r="V112" s="51">
        <f t="shared" ref="V112:V126" ca="1" si="312">IF((OR(P112="",Q112="")),"",IF(U112="Finalizada","Finalizada",(Q112-$B$2)))</f>
        <v>313</v>
      </c>
      <c r="W112" s="51" t="s">
        <v>534</v>
      </c>
      <c r="X112" s="51" t="s">
        <v>535</v>
      </c>
      <c r="Y112" s="51" t="s">
        <v>536</v>
      </c>
      <c r="Z112" s="92">
        <f t="shared" si="299"/>
        <v>35960700</v>
      </c>
      <c r="AA112" s="92">
        <v>35960700</v>
      </c>
      <c r="AB112" s="92"/>
      <c r="AC112" s="92"/>
      <c r="AD112" s="89"/>
      <c r="AE112" s="89"/>
      <c r="AF112" s="89"/>
      <c r="AG112" s="89"/>
      <c r="AH112" s="89"/>
      <c r="AI112" s="89"/>
      <c r="AJ112" s="89"/>
      <c r="AK112" s="89"/>
      <c r="AL112" s="45">
        <v>0.1</v>
      </c>
      <c r="AM112" s="87">
        <f t="shared" si="300"/>
        <v>2.5000000000000001E-2</v>
      </c>
      <c r="AN112" s="45">
        <v>0.25</v>
      </c>
      <c r="AO112" s="87">
        <f t="shared" si="301"/>
        <v>6.25E-2</v>
      </c>
      <c r="AP112" s="45">
        <v>0.25</v>
      </c>
      <c r="AQ112" s="87">
        <f t="shared" si="302"/>
        <v>6.25E-2</v>
      </c>
      <c r="AR112" s="45">
        <v>0.4</v>
      </c>
      <c r="AS112" s="87">
        <f t="shared" si="303"/>
        <v>0.1</v>
      </c>
      <c r="AT112" s="164">
        <f t="shared" si="304"/>
        <v>1</v>
      </c>
      <c r="AU112" s="52"/>
      <c r="AV112" s="53">
        <f t="shared" ref="AV112:AV113" si="313">AU112*L112</f>
        <v>0</v>
      </c>
      <c r="AW112" s="52"/>
      <c r="AX112" s="53">
        <f t="shared" ref="AX112:AX113" si="314">AW112*L112</f>
        <v>0</v>
      </c>
      <c r="AY112" s="52"/>
      <c r="AZ112" s="53">
        <f t="shared" ref="AZ112:AZ113" si="315">AY112*L112</f>
        <v>0</v>
      </c>
      <c r="BA112" s="52"/>
      <c r="BB112" s="53">
        <f t="shared" ref="BB112:BB113" si="316">BA112*L112</f>
        <v>0</v>
      </c>
      <c r="BC112" s="54">
        <f t="shared" ref="BC112:BC113" si="317">AU112-AL112</f>
        <v>-0.1</v>
      </c>
      <c r="BD112" s="54">
        <f t="shared" ref="BD112:BD113" si="318">AW112-AN112</f>
        <v>-0.25</v>
      </c>
      <c r="BE112" s="54">
        <f t="shared" ref="BE112:BE113" si="319">AY112-AP112</f>
        <v>-0.25</v>
      </c>
      <c r="BF112" s="54">
        <f t="shared" ref="BF112:BF113" si="320">BA112-AR112</f>
        <v>-0.4</v>
      </c>
      <c r="BG112" s="55">
        <f t="shared" ref="BG112:BG113" si="321">SUM(BC112)</f>
        <v>-0.1</v>
      </c>
      <c r="BH112" s="55">
        <f t="shared" ref="BH112:BH113" si="322">SUM(BC112,BD112)</f>
        <v>-0.35</v>
      </c>
      <c r="BI112" s="55">
        <f t="shared" ref="BI112:BI113" si="323">SUM(BC112:BE112)</f>
        <v>-0.6</v>
      </c>
      <c r="BJ112" s="55">
        <f t="shared" ref="BJ112:BJ113" si="324">SUM(BC112:BF112)</f>
        <v>-1</v>
      </c>
      <c r="BK112" s="45">
        <f t="shared" ref="BK112:BK113" si="325">SUM(AU112,AW112,AY112,BA112)</f>
        <v>0</v>
      </c>
      <c r="BL112" s="56" t="s">
        <v>113</v>
      </c>
      <c r="BM112" s="57"/>
      <c r="BN112" s="57"/>
      <c r="BO112" s="57"/>
      <c r="BP112" s="57"/>
      <c r="BQ112" s="57"/>
      <c r="BR112" s="57"/>
      <c r="BS112" s="57"/>
      <c r="BT112" s="57"/>
      <c r="BU112" s="57"/>
      <c r="BV112" s="57"/>
      <c r="BZ112" s="5"/>
      <c r="CI112" s="1"/>
    </row>
    <row r="113" spans="5:87" ht="60.75" customHeight="1" x14ac:dyDescent="0.2">
      <c r="E113" s="168"/>
      <c r="F113" s="168"/>
      <c r="G113" s="191"/>
      <c r="H113" s="168"/>
      <c r="I113" s="168"/>
      <c r="J113" s="168"/>
      <c r="K113" s="127" t="s">
        <v>138</v>
      </c>
      <c r="L113" s="45">
        <v>0.15</v>
      </c>
      <c r="M113" s="58" t="s">
        <v>563</v>
      </c>
      <c r="N113" s="45" t="s">
        <v>174</v>
      </c>
      <c r="O113" s="58" t="s">
        <v>9</v>
      </c>
      <c r="P113" s="48">
        <v>45717</v>
      </c>
      <c r="Q113" s="48">
        <v>45838</v>
      </c>
      <c r="R113" s="47">
        <f t="shared" si="310"/>
        <v>121</v>
      </c>
      <c r="S113" s="113"/>
      <c r="T113" s="112"/>
      <c r="U113" s="114"/>
      <c r="V113" s="114"/>
      <c r="W113" s="51" t="s">
        <v>534</v>
      </c>
      <c r="X113" s="51" t="s">
        <v>535</v>
      </c>
      <c r="Y113" s="51" t="s">
        <v>536</v>
      </c>
      <c r="Z113" s="92">
        <f t="shared" si="299"/>
        <v>3300000</v>
      </c>
      <c r="AA113" s="92">
        <v>3300000</v>
      </c>
      <c r="AB113" s="92"/>
      <c r="AC113" s="92"/>
      <c r="AD113" s="89"/>
      <c r="AE113" s="89"/>
      <c r="AF113" s="89"/>
      <c r="AG113" s="89"/>
      <c r="AH113" s="89"/>
      <c r="AI113" s="89"/>
      <c r="AJ113" s="89"/>
      <c r="AK113" s="89"/>
      <c r="AL113" s="45">
        <v>0</v>
      </c>
      <c r="AM113" s="87">
        <f t="shared" si="300"/>
        <v>0</v>
      </c>
      <c r="AN113" s="45">
        <v>0.5</v>
      </c>
      <c r="AO113" s="87">
        <f t="shared" si="301"/>
        <v>7.4999999999999997E-2</v>
      </c>
      <c r="AP113" s="45">
        <v>0.5</v>
      </c>
      <c r="AQ113" s="87">
        <f t="shared" si="302"/>
        <v>7.4999999999999997E-2</v>
      </c>
      <c r="AR113" s="45">
        <v>0</v>
      </c>
      <c r="AS113" s="87">
        <f t="shared" si="303"/>
        <v>0</v>
      </c>
      <c r="AT113" s="164">
        <f>SUM(AL113,AN113,AP113,AR113)</f>
        <v>1</v>
      </c>
      <c r="AU113" s="52"/>
      <c r="AV113" s="53">
        <f t="shared" si="313"/>
        <v>0</v>
      </c>
      <c r="AW113" s="52"/>
      <c r="AX113" s="53">
        <f t="shared" si="314"/>
        <v>0</v>
      </c>
      <c r="AY113" s="52"/>
      <c r="AZ113" s="53">
        <f t="shared" si="315"/>
        <v>0</v>
      </c>
      <c r="BA113" s="52"/>
      <c r="BB113" s="53">
        <f t="shared" si="316"/>
        <v>0</v>
      </c>
      <c r="BC113" s="54">
        <f t="shared" si="317"/>
        <v>0</v>
      </c>
      <c r="BD113" s="54">
        <f t="shared" si="318"/>
        <v>-0.5</v>
      </c>
      <c r="BE113" s="54">
        <f t="shared" si="319"/>
        <v>-0.5</v>
      </c>
      <c r="BF113" s="54">
        <f t="shared" si="320"/>
        <v>0</v>
      </c>
      <c r="BG113" s="55">
        <f t="shared" si="321"/>
        <v>0</v>
      </c>
      <c r="BH113" s="55">
        <f t="shared" si="322"/>
        <v>-0.5</v>
      </c>
      <c r="BI113" s="55">
        <f t="shared" si="323"/>
        <v>-1</v>
      </c>
      <c r="BJ113" s="55">
        <f t="shared" si="324"/>
        <v>-1</v>
      </c>
      <c r="BK113" s="45">
        <f t="shared" si="325"/>
        <v>0</v>
      </c>
      <c r="BL113" s="56" t="s">
        <v>113</v>
      </c>
      <c r="BM113" s="109"/>
      <c r="BN113" s="109"/>
      <c r="BO113" s="109"/>
      <c r="BP113" s="109"/>
      <c r="BQ113" s="109"/>
      <c r="BR113" s="109"/>
      <c r="BS113" s="109"/>
      <c r="BT113" s="109"/>
      <c r="BU113" s="109"/>
      <c r="BV113" s="109"/>
      <c r="BZ113" s="5"/>
      <c r="CI113" s="1"/>
    </row>
    <row r="114" spans="5:87" ht="60.75" customHeight="1" x14ac:dyDescent="0.2">
      <c r="E114" s="93"/>
      <c r="F114" s="168"/>
      <c r="G114" s="191"/>
      <c r="H114" s="168"/>
      <c r="I114" s="168"/>
      <c r="J114" s="168"/>
      <c r="K114" s="38"/>
      <c r="L114" s="39">
        <f>SUM(L108:L113)</f>
        <v>1</v>
      </c>
      <c r="M114" s="39"/>
      <c r="N114" s="38"/>
      <c r="O114" s="38"/>
      <c r="P114" s="38"/>
      <c r="Q114" s="38"/>
      <c r="R114" s="38"/>
      <c r="S114" s="38"/>
      <c r="T114" s="38"/>
      <c r="U114" s="38"/>
      <c r="V114" s="38" t="s">
        <v>51</v>
      </c>
      <c r="W114" s="38"/>
      <c r="X114" s="38"/>
      <c r="Y114" s="38"/>
      <c r="Z114" s="102">
        <f>SUM(Z108:Z113)</f>
        <v>238790700</v>
      </c>
      <c r="AA114" s="102">
        <f>SUM(AA108:AA113)</f>
        <v>238790700</v>
      </c>
      <c r="AB114" s="102">
        <f>SUM(AB108:AB113)</f>
        <v>0</v>
      </c>
      <c r="AC114" s="102">
        <f t="shared" ref="AC114" si="326">SUM(AC108:AC113)</f>
        <v>0</v>
      </c>
      <c r="AD114" s="38"/>
      <c r="AE114" s="38"/>
      <c r="AF114" s="38"/>
      <c r="AG114" s="38"/>
      <c r="AH114" s="38"/>
      <c r="AI114" s="38"/>
      <c r="AJ114" s="38"/>
      <c r="AK114" s="38"/>
      <c r="AL114" s="38"/>
      <c r="AM114" s="40">
        <f>SUM(AM108:AM113)/$L114</f>
        <v>8.7499999999999994E-2</v>
      </c>
      <c r="AN114" s="40"/>
      <c r="AO114" s="40">
        <f>SUM(AO108:AO113)/$L114</f>
        <v>0.315</v>
      </c>
      <c r="AP114" s="40"/>
      <c r="AQ114" s="40">
        <f>SUM(AQ108:AQ113)/$L114</f>
        <v>0.34500000000000003</v>
      </c>
      <c r="AR114" s="40"/>
      <c r="AS114" s="40">
        <f>SUM(AS108:AS113)/$L114</f>
        <v>0.2525</v>
      </c>
      <c r="AT114" s="40">
        <f>SUM(AM114,AO114,AQ114,AS114)</f>
        <v>1</v>
      </c>
      <c r="AU114" s="38"/>
      <c r="AV114" s="39">
        <f>SUM(AV108:AV113)/$L114</f>
        <v>0</v>
      </c>
      <c r="AW114" s="38"/>
      <c r="AX114" s="39">
        <f>SUM(AX108:AX113)/$L114</f>
        <v>0</v>
      </c>
      <c r="AY114" s="38"/>
      <c r="AZ114" s="39">
        <f>SUM(AZ108:AZ113)/$L114</f>
        <v>0</v>
      </c>
      <c r="BA114" s="38"/>
      <c r="BB114" s="39">
        <f>SUM(BB108:BB113)/$L114</f>
        <v>0</v>
      </c>
      <c r="BC114" s="42">
        <f>AX114-AO114</f>
        <v>-0.315</v>
      </c>
      <c r="BD114" s="42">
        <f>AV114-AM114</f>
        <v>-8.7499999999999994E-2</v>
      </c>
      <c r="BE114" s="42">
        <f>AX114-AO114</f>
        <v>-0.315</v>
      </c>
      <c r="BF114" s="42">
        <f>AZ114-AQ114</f>
        <v>-0.34500000000000003</v>
      </c>
      <c r="BG114" s="42">
        <f>BB114-AS114</f>
        <v>-0.2525</v>
      </c>
      <c r="BH114" s="42">
        <f>SUM(BD114)</f>
        <v>-8.7499999999999994E-2</v>
      </c>
      <c r="BI114" s="42">
        <f>SUM(BD114,BE114)</f>
        <v>-0.40249999999999997</v>
      </c>
      <c r="BJ114" s="42">
        <f>SUM(BD114:BF114)</f>
        <v>-0.74750000000000005</v>
      </c>
      <c r="BK114" s="42">
        <f>SUM(BD114:BG114)</f>
        <v>-1</v>
      </c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</row>
    <row r="115" spans="5:87" ht="60.75" customHeight="1" x14ac:dyDescent="0.2">
      <c r="E115" s="101"/>
      <c r="F115" s="168"/>
      <c r="G115" s="191"/>
      <c r="H115" s="188"/>
      <c r="I115" s="188"/>
      <c r="J115" s="188"/>
      <c r="K115" s="103"/>
      <c r="L115" s="104"/>
      <c r="M115" s="104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46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  <c r="BD115" s="105"/>
      <c r="BE115" s="105"/>
      <c r="BF115" s="105"/>
      <c r="BG115" s="105"/>
      <c r="BH115" s="105"/>
      <c r="BI115" s="105"/>
      <c r="BJ115" s="105"/>
      <c r="BK115" s="105"/>
      <c r="BL115" s="103"/>
      <c r="BM115" s="103"/>
      <c r="BN115" s="103"/>
      <c r="BO115" s="103"/>
      <c r="BP115" s="103"/>
      <c r="BQ115" s="103"/>
      <c r="BR115" s="103"/>
      <c r="BS115" s="103"/>
      <c r="BT115" s="103"/>
      <c r="BU115" s="103"/>
      <c r="BV115" s="103"/>
    </row>
    <row r="116" spans="5:87" s="72" customFormat="1" ht="41.25" customHeight="1" x14ac:dyDescent="0.2">
      <c r="E116" s="62" t="s">
        <v>60</v>
      </c>
      <c r="F116" s="63"/>
      <c r="G116" s="63"/>
      <c r="H116" s="63"/>
      <c r="I116" s="63"/>
      <c r="J116" s="63"/>
      <c r="K116" s="64"/>
      <c r="L116" s="65"/>
      <c r="M116" s="65"/>
      <c r="N116" s="64"/>
      <c r="O116" s="64"/>
      <c r="P116" s="64"/>
      <c r="Q116" s="64"/>
      <c r="R116" s="64"/>
      <c r="S116" s="64"/>
      <c r="T116" s="64"/>
      <c r="U116" s="64" t="s">
        <v>50</v>
      </c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6"/>
      <c r="AM116" s="66"/>
      <c r="AN116" s="66"/>
      <c r="AO116" s="66"/>
      <c r="AP116" s="66"/>
      <c r="AQ116" s="66"/>
      <c r="AR116" s="66"/>
      <c r="AS116" s="64"/>
      <c r="AT116" s="64"/>
      <c r="AU116" s="67"/>
      <c r="AV116" s="67"/>
      <c r="AW116" s="67"/>
      <c r="AX116" s="67"/>
      <c r="AY116" s="67"/>
      <c r="AZ116" s="67"/>
      <c r="BA116" s="67"/>
      <c r="BB116" s="67"/>
      <c r="BC116" s="68"/>
      <c r="BD116" s="68"/>
      <c r="BE116" s="68"/>
      <c r="BF116" s="68"/>
      <c r="BG116" s="68"/>
      <c r="BH116" s="68"/>
      <c r="BI116" s="68"/>
      <c r="BJ116" s="68"/>
      <c r="BK116" s="69"/>
      <c r="BL116" s="70"/>
      <c r="BM116" s="71"/>
      <c r="BN116" s="71"/>
      <c r="BO116" s="71"/>
      <c r="BP116" s="71"/>
      <c r="BQ116" s="71"/>
      <c r="BR116" s="71"/>
      <c r="BS116" s="71"/>
      <c r="BT116" s="71"/>
      <c r="BU116" s="71"/>
      <c r="BV116" s="71"/>
    </row>
    <row r="117" spans="5:87" ht="60.75" customHeight="1" x14ac:dyDescent="0.2">
      <c r="E117" s="93" t="s">
        <v>54</v>
      </c>
      <c r="F117" s="115" t="s">
        <v>18</v>
      </c>
      <c r="G117" s="168" t="s">
        <v>590</v>
      </c>
      <c r="H117" s="168" t="s">
        <v>590</v>
      </c>
      <c r="I117" s="168" t="s">
        <v>467</v>
      </c>
      <c r="J117" s="168" t="s">
        <v>591</v>
      </c>
      <c r="K117" s="127" t="s">
        <v>544</v>
      </c>
      <c r="L117" s="45">
        <v>1</v>
      </c>
      <c r="M117" s="45" t="s">
        <v>588</v>
      </c>
      <c r="N117" s="58" t="s">
        <v>175</v>
      </c>
      <c r="O117" s="58" t="s">
        <v>9</v>
      </c>
      <c r="P117" s="48">
        <v>45672</v>
      </c>
      <c r="Q117" s="48">
        <v>46006</v>
      </c>
      <c r="R117" s="47">
        <v>334</v>
      </c>
      <c r="S117" s="49">
        <v>490</v>
      </c>
      <c r="T117" s="50"/>
      <c r="U117" s="51" t="s">
        <v>176</v>
      </c>
      <c r="V117" s="51">
        <v>490</v>
      </c>
      <c r="W117" s="51" t="s">
        <v>534</v>
      </c>
      <c r="X117" s="51" t="s">
        <v>537</v>
      </c>
      <c r="Y117" s="51" t="s">
        <v>538</v>
      </c>
      <c r="Z117" s="92">
        <f t="shared" ref="Z117" si="327">SUM(AA117:AC117)</f>
        <v>340801591</v>
      </c>
      <c r="AA117" s="92">
        <v>340801591</v>
      </c>
      <c r="AB117" s="92"/>
      <c r="AC117" s="92"/>
      <c r="AD117" s="89"/>
      <c r="AE117" s="89"/>
      <c r="AF117" s="89"/>
      <c r="AG117" s="89"/>
      <c r="AH117" s="89"/>
      <c r="AI117" s="89"/>
      <c r="AJ117" s="89"/>
      <c r="AK117" s="89"/>
      <c r="AL117" s="45">
        <v>0.1</v>
      </c>
      <c r="AM117" s="87">
        <v>0.1</v>
      </c>
      <c r="AN117" s="45">
        <v>0.25</v>
      </c>
      <c r="AO117" s="87">
        <v>0.25</v>
      </c>
      <c r="AP117" s="45">
        <v>0.25</v>
      </c>
      <c r="AQ117" s="87">
        <v>0.25</v>
      </c>
      <c r="AR117" s="45">
        <v>0.4</v>
      </c>
      <c r="AS117" s="87">
        <v>0.4</v>
      </c>
      <c r="AT117" s="164">
        <f>SUM(AL117,AN117,AP117,AR117)</f>
        <v>1</v>
      </c>
      <c r="AU117" s="52"/>
      <c r="AV117" s="53"/>
      <c r="AW117" s="52"/>
      <c r="AX117" s="53"/>
      <c r="AY117" s="52"/>
      <c r="AZ117" s="53"/>
      <c r="BA117" s="52"/>
      <c r="BB117" s="53"/>
      <c r="BC117" s="54">
        <f t="shared" ref="BC117" si="328">AU117-AL117</f>
        <v>-0.1</v>
      </c>
      <c r="BD117" s="54">
        <f t="shared" ref="BD117" si="329">AW117-AN117</f>
        <v>-0.25</v>
      </c>
      <c r="BE117" s="54">
        <f t="shared" ref="BE117" si="330">AY117-AP117</f>
        <v>-0.25</v>
      </c>
      <c r="BF117" s="54">
        <f t="shared" ref="BF117" si="331">BA117-AR117</f>
        <v>-0.4</v>
      </c>
      <c r="BG117" s="55">
        <f t="shared" ref="BG117" si="332">SUM(BC117)</f>
        <v>-0.1</v>
      </c>
      <c r="BH117" s="55">
        <f t="shared" ref="BH117" si="333">SUM(BC117,BD117)</f>
        <v>-0.35</v>
      </c>
      <c r="BI117" s="55">
        <f t="shared" ref="BI117" si="334">SUM(BC117:BE117)</f>
        <v>-0.6</v>
      </c>
      <c r="BJ117" s="55">
        <f t="shared" ref="BJ117" si="335">SUM(BC117:BF117)</f>
        <v>-1</v>
      </c>
      <c r="BK117" s="45">
        <f t="shared" ref="BK117" si="336">SUM(AU117,AW117,AY117,BA117)</f>
        <v>0</v>
      </c>
      <c r="BL117" s="56" t="s">
        <v>113</v>
      </c>
      <c r="BM117" s="109"/>
      <c r="BN117" s="109"/>
      <c r="BO117" s="109"/>
      <c r="BP117" s="109"/>
      <c r="BQ117" s="109"/>
      <c r="BR117" s="109"/>
      <c r="BS117" s="109"/>
      <c r="BT117" s="109"/>
      <c r="BU117" s="109"/>
      <c r="BV117" s="109"/>
      <c r="BZ117" s="5"/>
      <c r="CI117" s="1"/>
    </row>
    <row r="118" spans="5:87" ht="60.75" customHeight="1" x14ac:dyDescent="0.2">
      <c r="E118" s="93"/>
      <c r="F118" s="93"/>
      <c r="G118" s="168"/>
      <c r="H118" s="168"/>
      <c r="I118" s="168"/>
      <c r="J118" s="168"/>
      <c r="K118" s="38"/>
      <c r="L118" s="39">
        <f>SUM(L117:L117)</f>
        <v>1</v>
      </c>
      <c r="M118" s="39"/>
      <c r="N118" s="38"/>
      <c r="O118" s="38"/>
      <c r="P118" s="38"/>
      <c r="Q118" s="38"/>
      <c r="R118" s="38"/>
      <c r="S118" s="38"/>
      <c r="T118" s="38"/>
      <c r="U118" s="38"/>
      <c r="V118" s="38" t="s">
        <v>51</v>
      </c>
      <c r="W118" s="38"/>
      <c r="X118" s="38"/>
      <c r="Y118" s="38"/>
      <c r="Z118" s="102">
        <f>SUM(Z117)</f>
        <v>340801591</v>
      </c>
      <c r="AA118" s="102">
        <f>SUM(AA117)</f>
        <v>340801591</v>
      </c>
      <c r="AB118" s="102">
        <f>SUM(AB117)</f>
        <v>0</v>
      </c>
      <c r="AC118" s="102">
        <f>SUM(AC117)</f>
        <v>0</v>
      </c>
      <c r="AD118" s="38"/>
      <c r="AE118" s="38"/>
      <c r="AF118" s="38"/>
      <c r="AG118" s="38"/>
      <c r="AH118" s="38"/>
      <c r="AI118" s="38"/>
      <c r="AJ118" s="38"/>
      <c r="AK118" s="38"/>
      <c r="AL118" s="38"/>
      <c r="AM118" s="40">
        <f>SUM(AM117)/$L118</f>
        <v>0.1</v>
      </c>
      <c r="AN118" s="40"/>
      <c r="AO118" s="40">
        <f>SUM(AO117)/$L118</f>
        <v>0.25</v>
      </c>
      <c r="AP118" s="40"/>
      <c r="AQ118" s="40">
        <f>SUM(AQ117)/$L118</f>
        <v>0.25</v>
      </c>
      <c r="AR118" s="40"/>
      <c r="AS118" s="40">
        <f>SUM(AS117)/$L118</f>
        <v>0.4</v>
      </c>
      <c r="AT118" s="40">
        <f>SUM(AM118,AO118,AQ118,AS118)</f>
        <v>1</v>
      </c>
      <c r="AU118" s="38"/>
      <c r="AV118" s="39">
        <f>SUM(AV117)/$L118</f>
        <v>0</v>
      </c>
      <c r="AW118" s="38"/>
      <c r="AX118" s="41">
        <f>SUM(AX117)/$L118</f>
        <v>0</v>
      </c>
      <c r="AY118" s="38"/>
      <c r="AZ118" s="41">
        <f>SUM(AZ117)/$L118</f>
        <v>0</v>
      </c>
      <c r="BA118" s="38"/>
      <c r="BB118" s="39">
        <f>SUM(BB117)/$L118</f>
        <v>0</v>
      </c>
      <c r="BC118" s="42">
        <f>AX118-AO118</f>
        <v>-0.25</v>
      </c>
      <c r="BD118" s="42">
        <f>AV118-AM118</f>
        <v>-0.1</v>
      </c>
      <c r="BE118" s="42">
        <f>AX118-AO118</f>
        <v>-0.25</v>
      </c>
      <c r="BF118" s="42">
        <f>AZ118-AQ118</f>
        <v>-0.25</v>
      </c>
      <c r="BG118" s="42">
        <f>BB118-AS118</f>
        <v>-0.4</v>
      </c>
      <c r="BH118" s="42">
        <f>SUM(BD118)</f>
        <v>-0.1</v>
      </c>
      <c r="BI118" s="42">
        <f>SUM(BD118,BE118)</f>
        <v>-0.35</v>
      </c>
      <c r="BJ118" s="42">
        <f>SUM(BD118:BF118)</f>
        <v>-0.6</v>
      </c>
      <c r="BK118" s="42">
        <f>SUM(BD118:BG118)</f>
        <v>-1</v>
      </c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</row>
    <row r="119" spans="5:87" ht="60.75" customHeight="1" x14ac:dyDescent="0.2">
      <c r="E119" s="101"/>
      <c r="F119" s="93"/>
      <c r="G119" s="188"/>
      <c r="H119" s="188"/>
      <c r="I119" s="188"/>
      <c r="J119" s="188"/>
      <c r="K119" s="103"/>
      <c r="L119" s="104"/>
      <c r="M119" s="104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  <c r="BD119" s="105"/>
      <c r="BE119" s="105"/>
      <c r="BF119" s="105"/>
      <c r="BG119" s="105"/>
      <c r="BH119" s="105"/>
      <c r="BI119" s="105"/>
      <c r="BJ119" s="105"/>
      <c r="BK119" s="105"/>
      <c r="BL119" s="103"/>
      <c r="BM119" s="103"/>
      <c r="BN119" s="103"/>
      <c r="BO119" s="103"/>
      <c r="BP119" s="103"/>
      <c r="BQ119" s="103"/>
      <c r="BR119" s="103"/>
      <c r="BS119" s="103"/>
      <c r="BT119" s="103"/>
      <c r="BU119" s="103"/>
      <c r="BV119" s="103"/>
    </row>
    <row r="120" spans="5:87" s="72" customFormat="1" ht="41.25" customHeight="1" x14ac:dyDescent="0.2">
      <c r="E120" s="62" t="s">
        <v>60</v>
      </c>
      <c r="F120" s="63"/>
      <c r="G120" s="63"/>
      <c r="H120" s="63"/>
      <c r="I120" s="63"/>
      <c r="J120" s="63"/>
      <c r="K120" s="64"/>
      <c r="L120" s="65"/>
      <c r="M120" s="65"/>
      <c r="N120" s="64"/>
      <c r="O120" s="64"/>
      <c r="P120" s="64"/>
      <c r="Q120" s="64"/>
      <c r="R120" s="64"/>
      <c r="S120" s="64"/>
      <c r="T120" s="64"/>
      <c r="U120" s="64" t="s">
        <v>50</v>
      </c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6"/>
      <c r="AM120" s="66"/>
      <c r="AN120" s="66"/>
      <c r="AO120" s="66"/>
      <c r="AP120" s="66"/>
      <c r="AQ120" s="66"/>
      <c r="AR120" s="66"/>
      <c r="AS120" s="64"/>
      <c r="AT120" s="64"/>
      <c r="AU120" s="67"/>
      <c r="AV120" s="67"/>
      <c r="AW120" s="67"/>
      <c r="AX120" s="67"/>
      <c r="AY120" s="67"/>
      <c r="AZ120" s="67"/>
      <c r="BA120" s="67"/>
      <c r="BB120" s="67"/>
      <c r="BC120" s="68"/>
      <c r="BD120" s="68"/>
      <c r="BE120" s="68"/>
      <c r="BF120" s="68"/>
      <c r="BG120" s="68"/>
      <c r="BH120" s="68"/>
      <c r="BI120" s="68"/>
      <c r="BJ120" s="68"/>
      <c r="BK120" s="69"/>
      <c r="BL120" s="70"/>
      <c r="BM120" s="71"/>
      <c r="BN120" s="71"/>
      <c r="BO120" s="71"/>
      <c r="BP120" s="71"/>
      <c r="BQ120" s="71"/>
      <c r="BR120" s="71"/>
      <c r="BS120" s="71"/>
      <c r="BT120" s="71"/>
      <c r="BU120" s="71"/>
      <c r="BV120" s="71"/>
    </row>
    <row r="121" spans="5:87" ht="60.75" customHeight="1" x14ac:dyDescent="0.2">
      <c r="E121" s="168" t="s">
        <v>11</v>
      </c>
      <c r="F121" s="167" t="s">
        <v>77</v>
      </c>
      <c r="G121" s="191" t="s">
        <v>477</v>
      </c>
      <c r="H121" s="191" t="s">
        <v>579</v>
      </c>
      <c r="I121" s="191" t="s">
        <v>467</v>
      </c>
      <c r="J121" s="191" t="s">
        <v>592</v>
      </c>
      <c r="K121" s="127" t="s">
        <v>545</v>
      </c>
      <c r="L121" s="45">
        <v>0.25</v>
      </c>
      <c r="M121" s="45" t="s">
        <v>177</v>
      </c>
      <c r="N121" s="58" t="s">
        <v>178</v>
      </c>
      <c r="O121" s="58" t="s">
        <v>9</v>
      </c>
      <c r="P121" s="48">
        <v>45717</v>
      </c>
      <c r="Q121" s="48">
        <v>45838</v>
      </c>
      <c r="R121" s="47">
        <f>IF(OR(P121="",Q121=""),"",Q121-P121)</f>
        <v>121</v>
      </c>
      <c r="S121" s="49">
        <f ca="1">IF(OR(P121="",Q121=""),"",Q121-TODAY())</f>
        <v>145</v>
      </c>
      <c r="T121" s="50"/>
      <c r="U121" s="51" t="str">
        <f t="shared" ca="1" si="297"/>
        <v>Pendiente</v>
      </c>
      <c r="V121" s="51">
        <f ca="1">IF((OR(P121="",Q121="")),"",IF(U121="Finalizada","Finalizada",(Q121-$B$2)))</f>
        <v>145</v>
      </c>
      <c r="W121" s="51" t="s">
        <v>539</v>
      </c>
      <c r="X121" s="51" t="s">
        <v>540</v>
      </c>
      <c r="Y121" s="51" t="s">
        <v>541</v>
      </c>
      <c r="Z121" s="92">
        <f t="shared" ref="Z121:Z127" si="337">SUM(AA121:AC121)</f>
        <v>243463390</v>
      </c>
      <c r="AA121" s="92">
        <v>243463390</v>
      </c>
      <c r="AB121" s="92"/>
      <c r="AC121" s="92"/>
      <c r="AD121" s="88"/>
      <c r="AE121" s="89"/>
      <c r="AF121" s="90"/>
      <c r="AG121" s="89"/>
      <c r="AH121" s="89"/>
      <c r="AI121" s="89"/>
      <c r="AJ121" s="90"/>
      <c r="AK121" s="89"/>
      <c r="AL121" s="45">
        <v>0.25</v>
      </c>
      <c r="AM121" s="87">
        <f t="shared" ref="AM121:AM127" si="338">AL121*L121</f>
        <v>6.25E-2</v>
      </c>
      <c r="AN121" s="45">
        <v>0.75</v>
      </c>
      <c r="AO121" s="87">
        <f t="shared" ref="AO121:AO127" si="339">AN121*L121</f>
        <v>0.1875</v>
      </c>
      <c r="AP121" s="45">
        <v>0</v>
      </c>
      <c r="AQ121" s="87">
        <f t="shared" ref="AQ121:AQ127" si="340">AP121*L121</f>
        <v>0</v>
      </c>
      <c r="AR121" s="45">
        <v>0</v>
      </c>
      <c r="AS121" s="87">
        <f t="shared" ref="AS121:AS127" si="341">AR121*L121</f>
        <v>0</v>
      </c>
      <c r="AT121" s="164">
        <f>SUM(AL121,AN121,AP121,AR121)</f>
        <v>1</v>
      </c>
      <c r="AU121" s="52"/>
      <c r="AV121" s="53">
        <f t="shared" ref="AV121:AV126" si="342">AU121*L121</f>
        <v>0</v>
      </c>
      <c r="AW121" s="52"/>
      <c r="AX121" s="53">
        <f t="shared" ref="AX121:AX126" si="343">AW121*L121</f>
        <v>0</v>
      </c>
      <c r="AY121" s="52"/>
      <c r="AZ121" s="53">
        <f t="shared" ref="AZ121:AZ126" si="344">AY121*L121</f>
        <v>0</v>
      </c>
      <c r="BA121" s="52"/>
      <c r="BB121" s="53">
        <f t="shared" ref="BB121:BB126" si="345">BA121*L121</f>
        <v>0</v>
      </c>
      <c r="BC121" s="54">
        <f t="shared" ref="BC121:BC127" si="346">AU121-AL121</f>
        <v>-0.25</v>
      </c>
      <c r="BD121" s="54">
        <f t="shared" ref="BD121:BD127" si="347">AW121-AN121</f>
        <v>-0.75</v>
      </c>
      <c r="BE121" s="54">
        <f t="shared" ref="BE121:BE127" si="348">AY121-AP121</f>
        <v>0</v>
      </c>
      <c r="BF121" s="54">
        <f t="shared" ref="BF121:BF127" si="349">BA121-AR121</f>
        <v>0</v>
      </c>
      <c r="BG121" s="55">
        <f t="shared" ref="BG121:BG127" si="350">SUM(BC121)</f>
        <v>-0.25</v>
      </c>
      <c r="BH121" s="55">
        <f t="shared" ref="BH121:BH127" si="351">SUM(BC121,BD121)</f>
        <v>-1</v>
      </c>
      <c r="BI121" s="55">
        <f t="shared" ref="BI121:BI127" si="352">SUM(BC121:BE121)</f>
        <v>-1</v>
      </c>
      <c r="BJ121" s="55">
        <f t="shared" ref="BJ121:BJ127" si="353">SUM(BC121:BF121)</f>
        <v>-1</v>
      </c>
      <c r="BK121" s="45">
        <f t="shared" ref="BK121:BK127" si="354">SUM(AU121,AW121,AY121,BA121)</f>
        <v>0</v>
      </c>
      <c r="BL121" s="56" t="s">
        <v>113</v>
      </c>
      <c r="BM121" s="57"/>
      <c r="BN121" s="57"/>
      <c r="BO121" s="57"/>
      <c r="BP121" s="57"/>
      <c r="BQ121" s="57"/>
      <c r="BR121" s="57"/>
      <c r="BS121" s="57"/>
      <c r="BT121" s="57"/>
      <c r="BU121" s="57"/>
      <c r="BV121" s="57"/>
      <c r="BZ121" s="5"/>
      <c r="CI121" s="1"/>
    </row>
    <row r="122" spans="5:87" ht="60.75" customHeight="1" x14ac:dyDescent="0.2">
      <c r="E122" s="168"/>
      <c r="F122" s="168"/>
      <c r="G122" s="191"/>
      <c r="H122" s="191"/>
      <c r="I122" s="191"/>
      <c r="J122" s="191"/>
      <c r="K122" s="127" t="s">
        <v>546</v>
      </c>
      <c r="L122" s="45">
        <v>0.25</v>
      </c>
      <c r="M122" s="45" t="s">
        <v>601</v>
      </c>
      <c r="N122" s="58" t="s">
        <v>178</v>
      </c>
      <c r="O122" s="58" t="s">
        <v>9</v>
      </c>
      <c r="P122" s="48">
        <v>45672</v>
      </c>
      <c r="Q122" s="48">
        <v>46006</v>
      </c>
      <c r="R122" s="47">
        <f t="shared" ref="R122" si="355">IF(OR(P122="",Q122=""),"",Q122-P122)</f>
        <v>334</v>
      </c>
      <c r="S122" s="49">
        <f t="shared" ref="S122" ca="1" si="356">IF(OR(P122="",Q122=""),"",Q122-TODAY())</f>
        <v>313</v>
      </c>
      <c r="T122" s="50"/>
      <c r="U122" s="51" t="str">
        <f t="shared" ref="U122" ca="1" si="357">IF(R122="","",(IF(AND(S122&gt;0,BK122&lt;100%),"Pendiente",IF(AND(S122&gt;0,BK122=100%),"Finalizada",IF(AND(S122&lt;0,BK122=100%),"Finalizada","Pendiente")))))</f>
        <v>Pendiente</v>
      </c>
      <c r="V122" s="51">
        <f t="shared" ref="V122" ca="1" si="358">IF((OR(P122="",Q122="")),"",IF(U122="Finalizada","Finalizada",(Q122-$B$2)))</f>
        <v>313</v>
      </c>
      <c r="W122" s="51" t="s">
        <v>534</v>
      </c>
      <c r="X122" s="51" t="s">
        <v>537</v>
      </c>
      <c r="Y122" s="51" t="s">
        <v>538</v>
      </c>
      <c r="Z122" s="92">
        <f t="shared" si="337"/>
        <v>645620579</v>
      </c>
      <c r="AA122" s="92">
        <v>645620579</v>
      </c>
      <c r="AB122" s="92"/>
      <c r="AC122" s="92"/>
      <c r="AD122" s="89"/>
      <c r="AE122" s="89"/>
      <c r="AF122" s="89"/>
      <c r="AG122" s="89"/>
      <c r="AH122" s="89"/>
      <c r="AI122" s="89"/>
      <c r="AJ122" s="89"/>
      <c r="AK122" s="89"/>
      <c r="AL122" s="45">
        <v>0.25</v>
      </c>
      <c r="AM122" s="87">
        <f t="shared" ref="AM122" si="359">AL122*L122</f>
        <v>6.25E-2</v>
      </c>
      <c r="AN122" s="45">
        <v>0.75</v>
      </c>
      <c r="AO122" s="87">
        <f t="shared" ref="AO122" si="360">AN122*L122</f>
        <v>0.1875</v>
      </c>
      <c r="AP122" s="45">
        <v>0</v>
      </c>
      <c r="AQ122" s="87">
        <f t="shared" ref="AQ122" si="361">AP122*L122</f>
        <v>0</v>
      </c>
      <c r="AR122" s="45">
        <v>0</v>
      </c>
      <c r="AS122" s="87">
        <f t="shared" ref="AS122" si="362">AR122*L122</f>
        <v>0</v>
      </c>
      <c r="AT122" s="164">
        <f t="shared" ref="AT122:AT126" si="363">SUM(AL122,AN122,AP122,AR122)</f>
        <v>1</v>
      </c>
      <c r="AU122" s="52"/>
      <c r="AV122" s="53">
        <f t="shared" si="342"/>
        <v>0</v>
      </c>
      <c r="AW122" s="52"/>
      <c r="AX122" s="53">
        <f t="shared" si="343"/>
        <v>0</v>
      </c>
      <c r="AY122" s="52"/>
      <c r="AZ122" s="53">
        <f t="shared" si="344"/>
        <v>0</v>
      </c>
      <c r="BA122" s="52"/>
      <c r="BB122" s="53">
        <f t="shared" si="345"/>
        <v>0</v>
      </c>
      <c r="BC122" s="54">
        <f t="shared" si="346"/>
        <v>-0.25</v>
      </c>
      <c r="BD122" s="54">
        <f t="shared" si="347"/>
        <v>-0.75</v>
      </c>
      <c r="BE122" s="54">
        <f t="shared" si="348"/>
        <v>0</v>
      </c>
      <c r="BF122" s="54">
        <f t="shared" si="349"/>
        <v>0</v>
      </c>
      <c r="BG122" s="55">
        <f t="shared" si="350"/>
        <v>-0.25</v>
      </c>
      <c r="BH122" s="55">
        <f t="shared" si="351"/>
        <v>-1</v>
      </c>
      <c r="BI122" s="55">
        <f t="shared" si="352"/>
        <v>-1</v>
      </c>
      <c r="BJ122" s="55">
        <f t="shared" si="353"/>
        <v>-1</v>
      </c>
      <c r="BK122" s="45">
        <f t="shared" si="354"/>
        <v>0</v>
      </c>
      <c r="BL122" s="56" t="s">
        <v>113</v>
      </c>
      <c r="BM122" s="57"/>
      <c r="BN122" s="57"/>
      <c r="BO122" s="57"/>
      <c r="BP122" s="57"/>
      <c r="BQ122" s="57"/>
      <c r="BR122" s="57"/>
      <c r="BS122" s="57"/>
      <c r="BT122" s="57"/>
      <c r="BU122" s="57"/>
      <c r="BV122" s="57"/>
      <c r="BZ122" s="5"/>
      <c r="CI122" s="1"/>
    </row>
    <row r="123" spans="5:87" ht="60.75" customHeight="1" x14ac:dyDescent="0.2">
      <c r="E123" s="168"/>
      <c r="F123" s="168"/>
      <c r="G123" s="191"/>
      <c r="H123" s="191"/>
      <c r="I123" s="191"/>
      <c r="J123" s="191"/>
      <c r="K123" s="127" t="s">
        <v>547</v>
      </c>
      <c r="L123" s="45">
        <v>0.1</v>
      </c>
      <c r="M123" s="45" t="s">
        <v>179</v>
      </c>
      <c r="N123" s="58" t="s">
        <v>564</v>
      </c>
      <c r="O123" s="58" t="s">
        <v>9</v>
      </c>
      <c r="P123" s="48">
        <v>45672</v>
      </c>
      <c r="Q123" s="48">
        <v>45808</v>
      </c>
      <c r="R123" s="47">
        <f t="shared" si="310"/>
        <v>136</v>
      </c>
      <c r="S123" s="49">
        <f t="shared" ca="1" si="311"/>
        <v>115</v>
      </c>
      <c r="T123" s="50"/>
      <c r="U123" s="51" t="str">
        <f t="shared" ca="1" si="297"/>
        <v>Pendiente</v>
      </c>
      <c r="V123" s="51">
        <f t="shared" ca="1" si="312"/>
        <v>115</v>
      </c>
      <c r="W123" s="51" t="s">
        <v>534</v>
      </c>
      <c r="X123" s="51" t="s">
        <v>355</v>
      </c>
      <c r="Y123" s="51" t="s">
        <v>342</v>
      </c>
      <c r="Z123" s="92">
        <f t="shared" si="337"/>
        <v>37953011.600000001</v>
      </c>
      <c r="AA123" s="92">
        <v>37953011.600000001</v>
      </c>
      <c r="AB123" s="92"/>
      <c r="AC123" s="92"/>
      <c r="AD123" s="89"/>
      <c r="AE123" s="89"/>
      <c r="AF123" s="89"/>
      <c r="AG123" s="89"/>
      <c r="AH123" s="89"/>
      <c r="AI123" s="89"/>
      <c r="AJ123" s="89"/>
      <c r="AK123" s="89"/>
      <c r="AL123" s="45">
        <v>0.25</v>
      </c>
      <c r="AM123" s="87">
        <f t="shared" si="338"/>
        <v>2.5000000000000001E-2</v>
      </c>
      <c r="AN123" s="45">
        <v>0.75</v>
      </c>
      <c r="AO123" s="87">
        <f t="shared" si="339"/>
        <v>7.5000000000000011E-2</v>
      </c>
      <c r="AP123" s="45">
        <v>0</v>
      </c>
      <c r="AQ123" s="87">
        <f t="shared" si="340"/>
        <v>0</v>
      </c>
      <c r="AR123" s="45">
        <v>0</v>
      </c>
      <c r="AS123" s="87">
        <f t="shared" si="341"/>
        <v>0</v>
      </c>
      <c r="AT123" s="164">
        <f t="shared" si="363"/>
        <v>1</v>
      </c>
      <c r="AU123" s="52"/>
      <c r="AV123" s="53">
        <f t="shared" si="342"/>
        <v>0</v>
      </c>
      <c r="AW123" s="52"/>
      <c r="AX123" s="53">
        <f t="shared" si="343"/>
        <v>0</v>
      </c>
      <c r="AY123" s="52"/>
      <c r="AZ123" s="53">
        <f t="shared" si="344"/>
        <v>0</v>
      </c>
      <c r="BA123" s="52"/>
      <c r="BB123" s="53">
        <f t="shared" si="345"/>
        <v>0</v>
      </c>
      <c r="BC123" s="54">
        <f t="shared" si="346"/>
        <v>-0.25</v>
      </c>
      <c r="BD123" s="54">
        <f t="shared" si="347"/>
        <v>-0.75</v>
      </c>
      <c r="BE123" s="54">
        <f t="shared" si="348"/>
        <v>0</v>
      </c>
      <c r="BF123" s="54">
        <f t="shared" si="349"/>
        <v>0</v>
      </c>
      <c r="BG123" s="55">
        <f t="shared" si="350"/>
        <v>-0.25</v>
      </c>
      <c r="BH123" s="55">
        <f t="shared" si="351"/>
        <v>-1</v>
      </c>
      <c r="BI123" s="55">
        <f t="shared" si="352"/>
        <v>-1</v>
      </c>
      <c r="BJ123" s="55">
        <f t="shared" si="353"/>
        <v>-1</v>
      </c>
      <c r="BK123" s="45">
        <f t="shared" si="354"/>
        <v>0</v>
      </c>
      <c r="BL123" s="56" t="s">
        <v>113</v>
      </c>
      <c r="BM123" s="57"/>
      <c r="BN123" s="57"/>
      <c r="BO123" s="57"/>
      <c r="BP123" s="57"/>
      <c r="BQ123" s="57"/>
      <c r="BR123" s="57"/>
      <c r="BS123" s="57"/>
      <c r="BT123" s="57"/>
      <c r="BU123" s="57"/>
      <c r="BV123" s="57"/>
      <c r="BZ123" s="5"/>
      <c r="CI123" s="1"/>
    </row>
    <row r="124" spans="5:87" ht="60.75" customHeight="1" x14ac:dyDescent="0.2">
      <c r="E124" s="168"/>
      <c r="F124" s="168"/>
      <c r="G124" s="191"/>
      <c r="H124" s="191"/>
      <c r="I124" s="191"/>
      <c r="J124" s="191"/>
      <c r="K124" s="127" t="s">
        <v>548</v>
      </c>
      <c r="L124" s="45">
        <v>0.1</v>
      </c>
      <c r="M124" s="45" t="s">
        <v>180</v>
      </c>
      <c r="N124" s="58" t="s">
        <v>564</v>
      </c>
      <c r="O124" s="58" t="s">
        <v>9</v>
      </c>
      <c r="P124" s="48">
        <v>45658</v>
      </c>
      <c r="Q124" s="48">
        <v>46022</v>
      </c>
      <c r="R124" s="47">
        <f t="shared" si="310"/>
        <v>364</v>
      </c>
      <c r="S124" s="49">
        <f t="shared" ca="1" si="311"/>
        <v>329</v>
      </c>
      <c r="T124" s="50"/>
      <c r="U124" s="51" t="str">
        <f t="shared" ca="1" si="297"/>
        <v>Pendiente</v>
      </c>
      <c r="V124" s="51">
        <f t="shared" ca="1" si="312"/>
        <v>329</v>
      </c>
      <c r="W124" s="51" t="s">
        <v>534</v>
      </c>
      <c r="X124" s="51" t="s">
        <v>355</v>
      </c>
      <c r="Y124" s="51" t="s">
        <v>342</v>
      </c>
      <c r="Z124" s="92">
        <f t="shared" si="337"/>
        <v>37953011.600000001</v>
      </c>
      <c r="AA124" s="92">
        <v>37953011.600000001</v>
      </c>
      <c r="AB124" s="92"/>
      <c r="AC124" s="92"/>
      <c r="AD124" s="89"/>
      <c r="AE124" s="89"/>
      <c r="AF124" s="89"/>
      <c r="AG124" s="89"/>
      <c r="AH124" s="89"/>
      <c r="AI124" s="89"/>
      <c r="AJ124" s="89"/>
      <c r="AK124" s="89"/>
      <c r="AL124" s="45">
        <v>0.25</v>
      </c>
      <c r="AM124" s="87">
        <f t="shared" si="338"/>
        <v>2.5000000000000001E-2</v>
      </c>
      <c r="AN124" s="45">
        <v>0.75</v>
      </c>
      <c r="AO124" s="87">
        <f t="shared" si="339"/>
        <v>7.5000000000000011E-2</v>
      </c>
      <c r="AP124" s="45">
        <v>0</v>
      </c>
      <c r="AQ124" s="87">
        <f t="shared" si="340"/>
        <v>0</v>
      </c>
      <c r="AR124" s="45">
        <v>0</v>
      </c>
      <c r="AS124" s="87">
        <f t="shared" si="341"/>
        <v>0</v>
      </c>
      <c r="AT124" s="164">
        <f t="shared" si="363"/>
        <v>1</v>
      </c>
      <c r="AU124" s="52"/>
      <c r="AV124" s="53">
        <f t="shared" si="342"/>
        <v>0</v>
      </c>
      <c r="AW124" s="52"/>
      <c r="AX124" s="53">
        <f t="shared" si="343"/>
        <v>0</v>
      </c>
      <c r="AY124" s="52"/>
      <c r="AZ124" s="53">
        <f t="shared" si="344"/>
        <v>0</v>
      </c>
      <c r="BA124" s="52"/>
      <c r="BB124" s="53">
        <f t="shared" si="345"/>
        <v>0</v>
      </c>
      <c r="BC124" s="54">
        <f t="shared" si="346"/>
        <v>-0.25</v>
      </c>
      <c r="BD124" s="54">
        <f t="shared" si="347"/>
        <v>-0.75</v>
      </c>
      <c r="BE124" s="54">
        <f t="shared" si="348"/>
        <v>0</v>
      </c>
      <c r="BF124" s="54">
        <f t="shared" si="349"/>
        <v>0</v>
      </c>
      <c r="BG124" s="55">
        <f t="shared" si="350"/>
        <v>-0.25</v>
      </c>
      <c r="BH124" s="55">
        <f t="shared" si="351"/>
        <v>-1</v>
      </c>
      <c r="BI124" s="55">
        <f t="shared" si="352"/>
        <v>-1</v>
      </c>
      <c r="BJ124" s="55">
        <f t="shared" si="353"/>
        <v>-1</v>
      </c>
      <c r="BK124" s="45">
        <f t="shared" si="354"/>
        <v>0</v>
      </c>
      <c r="BL124" s="56" t="s">
        <v>113</v>
      </c>
      <c r="BM124" s="57"/>
      <c r="BN124" s="57"/>
      <c r="BO124" s="57"/>
      <c r="BP124" s="57"/>
      <c r="BQ124" s="57"/>
      <c r="BR124" s="57"/>
      <c r="BS124" s="57"/>
      <c r="BT124" s="57"/>
      <c r="BU124" s="57"/>
      <c r="BV124" s="57"/>
      <c r="BZ124" s="5"/>
      <c r="CI124" s="1"/>
    </row>
    <row r="125" spans="5:87" ht="60.75" customHeight="1" x14ac:dyDescent="0.2">
      <c r="E125" s="168"/>
      <c r="F125" s="168"/>
      <c r="G125" s="191"/>
      <c r="H125" s="191"/>
      <c r="I125" s="191"/>
      <c r="J125" s="191"/>
      <c r="K125" s="127" t="s">
        <v>549</v>
      </c>
      <c r="L125" s="45">
        <v>0.1</v>
      </c>
      <c r="M125" s="45" t="s">
        <v>181</v>
      </c>
      <c r="N125" s="46" t="s">
        <v>182</v>
      </c>
      <c r="O125" s="58" t="s">
        <v>9</v>
      </c>
      <c r="P125" s="48">
        <v>45658</v>
      </c>
      <c r="Q125" s="48">
        <v>46022</v>
      </c>
      <c r="R125" s="47">
        <f t="shared" si="310"/>
        <v>364</v>
      </c>
      <c r="S125" s="49">
        <f t="shared" ca="1" si="311"/>
        <v>329</v>
      </c>
      <c r="T125" s="50"/>
      <c r="U125" s="51" t="str">
        <f t="shared" ca="1" si="297"/>
        <v>Pendiente</v>
      </c>
      <c r="V125" s="51">
        <f t="shared" ca="1" si="312"/>
        <v>329</v>
      </c>
      <c r="W125" s="51" t="s">
        <v>534</v>
      </c>
      <c r="X125" s="51" t="s">
        <v>355</v>
      </c>
      <c r="Y125" s="51" t="s">
        <v>342</v>
      </c>
      <c r="Z125" s="92">
        <f t="shared" si="337"/>
        <v>37953011.600000001</v>
      </c>
      <c r="AA125" s="92">
        <v>37953011.600000001</v>
      </c>
      <c r="AB125" s="92"/>
      <c r="AC125" s="92"/>
      <c r="AD125" s="89"/>
      <c r="AE125" s="89"/>
      <c r="AF125" s="89"/>
      <c r="AG125" s="89"/>
      <c r="AH125" s="89"/>
      <c r="AI125" s="89"/>
      <c r="AJ125" s="89"/>
      <c r="AK125" s="89"/>
      <c r="AL125" s="45">
        <v>0</v>
      </c>
      <c r="AM125" s="87">
        <f t="shared" si="338"/>
        <v>0</v>
      </c>
      <c r="AN125" s="45">
        <v>0.4</v>
      </c>
      <c r="AO125" s="87">
        <f t="shared" si="339"/>
        <v>4.0000000000000008E-2</v>
      </c>
      <c r="AP125" s="45">
        <v>0.6</v>
      </c>
      <c r="AQ125" s="87">
        <f t="shared" si="340"/>
        <v>0.06</v>
      </c>
      <c r="AR125" s="45">
        <v>0</v>
      </c>
      <c r="AS125" s="87">
        <f t="shared" si="341"/>
        <v>0</v>
      </c>
      <c r="AT125" s="164">
        <f t="shared" si="363"/>
        <v>1</v>
      </c>
      <c r="AU125" s="52"/>
      <c r="AV125" s="53">
        <f t="shared" si="342"/>
        <v>0</v>
      </c>
      <c r="AW125" s="52"/>
      <c r="AX125" s="53">
        <f t="shared" si="343"/>
        <v>0</v>
      </c>
      <c r="AY125" s="52"/>
      <c r="AZ125" s="53">
        <f t="shared" si="344"/>
        <v>0</v>
      </c>
      <c r="BA125" s="52"/>
      <c r="BB125" s="53">
        <f t="shared" si="345"/>
        <v>0</v>
      </c>
      <c r="BC125" s="54">
        <f t="shared" si="346"/>
        <v>0</v>
      </c>
      <c r="BD125" s="54">
        <f t="shared" si="347"/>
        <v>-0.4</v>
      </c>
      <c r="BE125" s="54">
        <f t="shared" si="348"/>
        <v>-0.6</v>
      </c>
      <c r="BF125" s="54">
        <f t="shared" si="349"/>
        <v>0</v>
      </c>
      <c r="BG125" s="55">
        <f t="shared" si="350"/>
        <v>0</v>
      </c>
      <c r="BH125" s="55">
        <f t="shared" si="351"/>
        <v>-0.4</v>
      </c>
      <c r="BI125" s="55">
        <f t="shared" si="352"/>
        <v>-1</v>
      </c>
      <c r="BJ125" s="55">
        <f t="shared" si="353"/>
        <v>-1</v>
      </c>
      <c r="BK125" s="45">
        <f t="shared" si="354"/>
        <v>0</v>
      </c>
      <c r="BL125" s="56" t="s">
        <v>113</v>
      </c>
      <c r="BM125" s="57"/>
      <c r="BN125" s="57"/>
      <c r="BO125" s="57"/>
      <c r="BP125" s="57"/>
      <c r="BQ125" s="57"/>
      <c r="BR125" s="57"/>
      <c r="BS125" s="57"/>
      <c r="BT125" s="57"/>
      <c r="BU125" s="57"/>
      <c r="BV125" s="57"/>
      <c r="BZ125" s="5"/>
      <c r="CI125" s="1"/>
    </row>
    <row r="126" spans="5:87" ht="66" customHeight="1" x14ac:dyDescent="0.2">
      <c r="E126" s="168"/>
      <c r="F126" s="168"/>
      <c r="G126" s="191"/>
      <c r="H126" s="191"/>
      <c r="I126" s="191"/>
      <c r="J126" s="191"/>
      <c r="K126" s="127" t="s">
        <v>550</v>
      </c>
      <c r="L126" s="45">
        <v>0.1</v>
      </c>
      <c r="M126" s="58" t="s">
        <v>61</v>
      </c>
      <c r="N126" s="46" t="s">
        <v>62</v>
      </c>
      <c r="O126" s="58" t="s">
        <v>9</v>
      </c>
      <c r="P126" s="48">
        <v>45658</v>
      </c>
      <c r="Q126" s="48">
        <v>46022</v>
      </c>
      <c r="R126" s="47">
        <f t="shared" si="310"/>
        <v>364</v>
      </c>
      <c r="S126" s="49">
        <f t="shared" ca="1" si="311"/>
        <v>329</v>
      </c>
      <c r="T126" s="50"/>
      <c r="U126" s="51" t="str">
        <f t="shared" ca="1" si="297"/>
        <v>Pendiente</v>
      </c>
      <c r="V126" s="51">
        <f t="shared" ca="1" si="312"/>
        <v>329</v>
      </c>
      <c r="W126" s="51" t="s">
        <v>534</v>
      </c>
      <c r="X126" s="51" t="s">
        <v>355</v>
      </c>
      <c r="Y126" s="51" t="s">
        <v>342</v>
      </c>
      <c r="Z126" s="92">
        <f t="shared" si="337"/>
        <v>37953011.600000001</v>
      </c>
      <c r="AA126" s="92">
        <v>37953011.600000001</v>
      </c>
      <c r="AB126" s="92"/>
      <c r="AC126" s="92"/>
      <c r="AD126" s="89"/>
      <c r="AE126" s="89"/>
      <c r="AF126" s="89"/>
      <c r="AG126" s="89"/>
      <c r="AH126" s="89"/>
      <c r="AI126" s="89"/>
      <c r="AJ126" s="89"/>
      <c r="AK126" s="89"/>
      <c r="AL126" s="45">
        <v>0</v>
      </c>
      <c r="AM126" s="87">
        <f t="shared" si="338"/>
        <v>0</v>
      </c>
      <c r="AN126" s="45">
        <v>0</v>
      </c>
      <c r="AO126" s="87">
        <f t="shared" si="339"/>
        <v>0</v>
      </c>
      <c r="AP126" s="45">
        <v>0</v>
      </c>
      <c r="AQ126" s="87">
        <f t="shared" si="340"/>
        <v>0</v>
      </c>
      <c r="AR126" s="45">
        <v>1</v>
      </c>
      <c r="AS126" s="87">
        <f t="shared" si="341"/>
        <v>0.1</v>
      </c>
      <c r="AT126" s="164">
        <f t="shared" si="363"/>
        <v>1</v>
      </c>
      <c r="AU126" s="52"/>
      <c r="AV126" s="53">
        <f t="shared" si="342"/>
        <v>0</v>
      </c>
      <c r="AW126" s="52"/>
      <c r="AX126" s="53">
        <f t="shared" si="343"/>
        <v>0</v>
      </c>
      <c r="AY126" s="52"/>
      <c r="AZ126" s="53">
        <f t="shared" si="344"/>
        <v>0</v>
      </c>
      <c r="BA126" s="52"/>
      <c r="BB126" s="53">
        <f t="shared" si="345"/>
        <v>0</v>
      </c>
      <c r="BC126" s="54">
        <f t="shared" si="346"/>
        <v>0</v>
      </c>
      <c r="BD126" s="54">
        <f t="shared" si="347"/>
        <v>0</v>
      </c>
      <c r="BE126" s="54">
        <f t="shared" si="348"/>
        <v>0</v>
      </c>
      <c r="BF126" s="54">
        <f t="shared" si="349"/>
        <v>-1</v>
      </c>
      <c r="BG126" s="55">
        <f t="shared" si="350"/>
        <v>0</v>
      </c>
      <c r="BH126" s="55">
        <f t="shared" si="351"/>
        <v>0</v>
      </c>
      <c r="BI126" s="55">
        <f t="shared" si="352"/>
        <v>0</v>
      </c>
      <c r="BJ126" s="55">
        <f t="shared" si="353"/>
        <v>-1</v>
      </c>
      <c r="BK126" s="45">
        <f t="shared" si="354"/>
        <v>0</v>
      </c>
      <c r="BL126" s="56" t="s">
        <v>113</v>
      </c>
      <c r="BM126" s="57"/>
      <c r="BN126" s="57"/>
      <c r="BO126" s="57"/>
      <c r="BP126" s="57"/>
      <c r="BQ126" s="57"/>
      <c r="BR126" s="57"/>
      <c r="BS126" s="57"/>
      <c r="BT126" s="57"/>
      <c r="BU126" s="57"/>
      <c r="BV126" s="57"/>
      <c r="BZ126" s="5"/>
      <c r="CI126" s="1"/>
    </row>
    <row r="127" spans="5:87" ht="66" customHeight="1" x14ac:dyDescent="0.2">
      <c r="E127" s="101"/>
      <c r="F127" s="101"/>
      <c r="G127" s="191"/>
      <c r="H127" s="191"/>
      <c r="I127" s="191"/>
      <c r="J127" s="191"/>
      <c r="K127" s="127" t="s">
        <v>551</v>
      </c>
      <c r="L127" s="45">
        <v>0.1</v>
      </c>
      <c r="M127" s="58" t="s">
        <v>63</v>
      </c>
      <c r="N127" s="46" t="s">
        <v>64</v>
      </c>
      <c r="O127" s="58" t="s">
        <v>9</v>
      </c>
      <c r="P127" s="48">
        <v>45658</v>
      </c>
      <c r="Q127" s="48">
        <v>46022</v>
      </c>
      <c r="R127" s="47">
        <f t="shared" ref="R127" si="364">IF(OR(P127="",Q127=""),"",Q127-P127)</f>
        <v>364</v>
      </c>
      <c r="S127" s="49">
        <f t="shared" ref="S127" ca="1" si="365">IF(OR(P127="",Q127=""),"",Q127-TODAY())</f>
        <v>329</v>
      </c>
      <c r="T127" s="50"/>
      <c r="U127" s="51" t="str">
        <f t="shared" ref="U127" ca="1" si="366">IF(R127="","",(IF(AND(S127&gt;0,BK127&lt;100%),"Pendiente",IF(AND(S127&gt;0,BK127=100%),"Finalizada",IF(AND(S127&lt;0,BK127=100%),"Finalizada","Pendiente")))))</f>
        <v>Pendiente</v>
      </c>
      <c r="V127" s="51">
        <f t="shared" ref="V127" ca="1" si="367">IF((OR(P127="",Q127="")),"",IF(U127="Finalizada","Finalizada",(Q127-$B$2)))</f>
        <v>329</v>
      </c>
      <c r="W127" s="51" t="s">
        <v>534</v>
      </c>
      <c r="X127" s="51" t="s">
        <v>355</v>
      </c>
      <c r="Y127" s="51" t="s">
        <v>342</v>
      </c>
      <c r="Z127" s="92">
        <f t="shared" si="337"/>
        <v>37953011.600000001</v>
      </c>
      <c r="AA127" s="92">
        <v>37953011.600000001</v>
      </c>
      <c r="AB127" s="92"/>
      <c r="AC127" s="92"/>
      <c r="AD127" s="89"/>
      <c r="AE127" s="89"/>
      <c r="AF127" s="89"/>
      <c r="AG127" s="89"/>
      <c r="AH127" s="89"/>
      <c r="AI127" s="89"/>
      <c r="AJ127" s="89"/>
      <c r="AK127" s="89"/>
      <c r="AL127" s="45">
        <v>0.1</v>
      </c>
      <c r="AM127" s="87">
        <f t="shared" si="338"/>
        <v>1.0000000000000002E-2</v>
      </c>
      <c r="AN127" s="45">
        <v>0.1</v>
      </c>
      <c r="AO127" s="87">
        <f t="shared" si="339"/>
        <v>1.0000000000000002E-2</v>
      </c>
      <c r="AP127" s="45">
        <v>0.4</v>
      </c>
      <c r="AQ127" s="87">
        <f t="shared" si="340"/>
        <v>4.0000000000000008E-2</v>
      </c>
      <c r="AR127" s="45">
        <v>0.4</v>
      </c>
      <c r="AS127" s="87">
        <f t="shared" si="341"/>
        <v>4.0000000000000008E-2</v>
      </c>
      <c r="AT127" s="164">
        <f>SUM(AL127,AN127,AP127,AR127)</f>
        <v>1</v>
      </c>
      <c r="AU127" s="52"/>
      <c r="AV127" s="53">
        <f t="shared" ref="AV127" si="368">AU127*L127</f>
        <v>0</v>
      </c>
      <c r="AW127" s="52"/>
      <c r="AX127" s="53">
        <f t="shared" ref="AX127" si="369">AW127*L127</f>
        <v>0</v>
      </c>
      <c r="AY127" s="52"/>
      <c r="AZ127" s="53">
        <f t="shared" ref="AZ127" si="370">AY127*L127</f>
        <v>0</v>
      </c>
      <c r="BA127" s="52"/>
      <c r="BB127" s="53">
        <f t="shared" ref="BB127" si="371">BA127*L127</f>
        <v>0</v>
      </c>
      <c r="BC127" s="54">
        <f t="shared" si="346"/>
        <v>-0.1</v>
      </c>
      <c r="BD127" s="54">
        <f t="shared" si="347"/>
        <v>-0.1</v>
      </c>
      <c r="BE127" s="54">
        <f t="shared" si="348"/>
        <v>-0.4</v>
      </c>
      <c r="BF127" s="54">
        <f t="shared" si="349"/>
        <v>-0.4</v>
      </c>
      <c r="BG127" s="55">
        <f t="shared" si="350"/>
        <v>-0.1</v>
      </c>
      <c r="BH127" s="55">
        <f t="shared" si="351"/>
        <v>-0.2</v>
      </c>
      <c r="BI127" s="55">
        <f t="shared" si="352"/>
        <v>-0.60000000000000009</v>
      </c>
      <c r="BJ127" s="55">
        <f t="shared" si="353"/>
        <v>-1</v>
      </c>
      <c r="BK127" s="45">
        <f t="shared" si="354"/>
        <v>0</v>
      </c>
      <c r="BL127" s="56" t="s">
        <v>113</v>
      </c>
      <c r="BM127" s="57"/>
      <c r="BN127" s="57"/>
      <c r="BO127" s="57"/>
      <c r="BP127" s="57"/>
      <c r="BQ127" s="57"/>
      <c r="BR127" s="57"/>
      <c r="BS127" s="57"/>
      <c r="BT127" s="57"/>
      <c r="BU127" s="57"/>
      <c r="BV127" s="57"/>
      <c r="BZ127" s="5"/>
      <c r="CI127" s="1"/>
    </row>
    <row r="128" spans="5:87" ht="60.75" customHeight="1" x14ac:dyDescent="0.2">
      <c r="E128" s="93"/>
      <c r="F128" s="93"/>
      <c r="G128" s="191"/>
      <c r="H128" s="191"/>
      <c r="I128" s="191"/>
      <c r="J128" s="191"/>
      <c r="K128" s="38"/>
      <c r="L128" s="39">
        <f>SUM(L121:L127)</f>
        <v>0.99999999999999989</v>
      </c>
      <c r="M128" s="39"/>
      <c r="N128" s="38"/>
      <c r="O128" s="38"/>
      <c r="P128" s="38"/>
      <c r="Q128" s="38"/>
      <c r="R128" s="38"/>
      <c r="S128" s="38"/>
      <c r="T128" s="38"/>
      <c r="U128" s="38"/>
      <c r="V128" s="38" t="s">
        <v>51</v>
      </c>
      <c r="W128" s="38"/>
      <c r="X128" s="38"/>
      <c r="Y128" s="38"/>
      <c r="Z128" s="102">
        <f>SUM(Z121:Z127)</f>
        <v>1078849027</v>
      </c>
      <c r="AA128" s="102">
        <f>SUM(AA121:AA127)</f>
        <v>1078849027</v>
      </c>
      <c r="AB128" s="102">
        <f>SUM(AB121:AB127)</f>
        <v>0</v>
      </c>
      <c r="AC128" s="102">
        <f>SUM(AC121:AC127)</f>
        <v>0</v>
      </c>
      <c r="AD128" s="38"/>
      <c r="AE128" s="38"/>
      <c r="AF128" s="38"/>
      <c r="AG128" s="38"/>
      <c r="AH128" s="38"/>
      <c r="AI128" s="38"/>
      <c r="AJ128" s="38"/>
      <c r="AK128" s="38"/>
      <c r="AL128" s="38"/>
      <c r="AM128" s="40">
        <f>SUM(AM121:AM127)/$L128</f>
        <v>0.18500000000000003</v>
      </c>
      <c r="AN128" s="40"/>
      <c r="AO128" s="40">
        <f>SUM(AO121:AO127)/$L128</f>
        <v>0.57500000000000018</v>
      </c>
      <c r="AP128" s="40"/>
      <c r="AQ128" s="40">
        <f>SUM(AQ121:AQ127)/$L128</f>
        <v>0.10000000000000002</v>
      </c>
      <c r="AR128" s="40"/>
      <c r="AS128" s="40">
        <f>SUM(AS121:AS127)/$L128</f>
        <v>0.14000000000000004</v>
      </c>
      <c r="AT128" s="40">
        <f>SUM(AM128,AO128,AQ128,AS128)</f>
        <v>1.0000000000000002</v>
      </c>
      <c r="AU128" s="38"/>
      <c r="AV128" s="39">
        <f>SUM(AV121:AV127)/$L128</f>
        <v>0</v>
      </c>
      <c r="AW128" s="38"/>
      <c r="AX128" s="39">
        <f>SUM(AX121:AX127)/$L128</f>
        <v>0</v>
      </c>
      <c r="AY128" s="38"/>
      <c r="AZ128" s="39">
        <f>SUM(AZ121:AZ127)/$L128</f>
        <v>0</v>
      </c>
      <c r="BA128" s="38"/>
      <c r="BB128" s="39">
        <f>SUM(BB121:BB127)/$L128</f>
        <v>0</v>
      </c>
      <c r="BC128" s="42">
        <f>AX128-AO128</f>
        <v>-0.57500000000000018</v>
      </c>
      <c r="BD128" s="42">
        <f>AV128-AM128</f>
        <v>-0.18500000000000003</v>
      </c>
      <c r="BE128" s="42">
        <f>AX128-AO128</f>
        <v>-0.57500000000000018</v>
      </c>
      <c r="BF128" s="42">
        <f>AZ128-AQ128</f>
        <v>-0.10000000000000002</v>
      </c>
      <c r="BG128" s="42">
        <f>BB128-AS128</f>
        <v>-0.14000000000000004</v>
      </c>
      <c r="BH128" s="42">
        <f>SUM(BD128)</f>
        <v>-0.18500000000000003</v>
      </c>
      <c r="BI128" s="42">
        <f>SUM(BD128,BE128)</f>
        <v>-0.76000000000000023</v>
      </c>
      <c r="BJ128" s="42">
        <f>SUM(BD128:BF128)</f>
        <v>-0.86000000000000021</v>
      </c>
      <c r="BK128" s="42">
        <f>SUM(BD128:BG128)</f>
        <v>-1.0000000000000002</v>
      </c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</row>
    <row r="129" spans="5:87" ht="60.75" customHeight="1" x14ac:dyDescent="0.2">
      <c r="E129" s="101"/>
      <c r="F129" s="93"/>
      <c r="G129" s="191"/>
      <c r="H129" s="191"/>
      <c r="I129" s="191"/>
      <c r="J129" s="191"/>
      <c r="K129" s="103"/>
      <c r="L129" s="104"/>
      <c r="M129" s="104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  <c r="BD129" s="105"/>
      <c r="BE129" s="105"/>
      <c r="BF129" s="105"/>
      <c r="BG129" s="105"/>
      <c r="BH129" s="105"/>
      <c r="BI129" s="105"/>
      <c r="BJ129" s="105"/>
      <c r="BK129" s="105"/>
      <c r="BL129" s="103"/>
      <c r="BM129" s="103"/>
      <c r="BN129" s="103"/>
      <c r="BO129" s="103"/>
      <c r="BP129" s="103"/>
      <c r="BQ129" s="103"/>
      <c r="BR129" s="103"/>
      <c r="BS129" s="103"/>
      <c r="BT129" s="103"/>
      <c r="BU129" s="103"/>
      <c r="BV129" s="103"/>
    </row>
    <row r="130" spans="5:87" s="72" customFormat="1" ht="41.25" customHeight="1" x14ac:dyDescent="0.2">
      <c r="E130" s="62" t="s">
        <v>60</v>
      </c>
      <c r="F130" s="63"/>
      <c r="G130" s="63"/>
      <c r="H130" s="63"/>
      <c r="I130" s="63"/>
      <c r="J130" s="63"/>
      <c r="K130" s="64"/>
      <c r="L130" s="65"/>
      <c r="M130" s="65"/>
      <c r="N130" s="64"/>
      <c r="O130" s="64"/>
      <c r="P130" s="64"/>
      <c r="Q130" s="64"/>
      <c r="R130" s="64"/>
      <c r="S130" s="64"/>
      <c r="T130" s="64"/>
      <c r="U130" s="64" t="s">
        <v>50</v>
      </c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6"/>
      <c r="AM130" s="66"/>
      <c r="AN130" s="66"/>
      <c r="AO130" s="66"/>
      <c r="AP130" s="66"/>
      <c r="AQ130" s="66"/>
      <c r="AR130" s="66"/>
      <c r="AS130" s="64"/>
      <c r="AT130" s="64"/>
      <c r="AU130" s="67"/>
      <c r="AV130" s="67"/>
      <c r="AW130" s="67"/>
      <c r="AX130" s="67"/>
      <c r="AY130" s="67"/>
      <c r="AZ130" s="67"/>
      <c r="BA130" s="67"/>
      <c r="BB130" s="67"/>
      <c r="BC130" s="68"/>
      <c r="BD130" s="68"/>
      <c r="BE130" s="68"/>
      <c r="BF130" s="68"/>
      <c r="BG130" s="68"/>
      <c r="BH130" s="68"/>
      <c r="BI130" s="68"/>
      <c r="BJ130" s="68"/>
      <c r="BK130" s="69"/>
      <c r="BL130" s="70"/>
      <c r="BM130" s="71"/>
      <c r="BN130" s="71"/>
      <c r="BO130" s="71"/>
      <c r="BP130" s="71"/>
      <c r="BQ130" s="71"/>
      <c r="BR130" s="71"/>
      <c r="BS130" s="71"/>
      <c r="BT130" s="71"/>
      <c r="BU130" s="71"/>
      <c r="BV130" s="71"/>
    </row>
    <row r="131" spans="5:87" ht="66" customHeight="1" x14ac:dyDescent="0.2">
      <c r="E131" s="93" t="s">
        <v>12</v>
      </c>
      <c r="F131" s="93" t="s">
        <v>19</v>
      </c>
      <c r="G131" s="191" t="s">
        <v>594</v>
      </c>
      <c r="H131" s="193" t="s">
        <v>605</v>
      </c>
      <c r="I131" s="193" t="s">
        <v>467</v>
      </c>
      <c r="J131" s="168" t="s">
        <v>592</v>
      </c>
      <c r="K131" s="127" t="s">
        <v>162</v>
      </c>
      <c r="L131" s="45">
        <v>1</v>
      </c>
      <c r="M131" s="58" t="s">
        <v>565</v>
      </c>
      <c r="N131" s="46" t="s">
        <v>564</v>
      </c>
      <c r="O131" s="58" t="s">
        <v>9</v>
      </c>
      <c r="P131" s="48">
        <v>45717</v>
      </c>
      <c r="Q131" s="48">
        <v>46006</v>
      </c>
      <c r="R131" s="47">
        <f t="shared" ref="R131" si="372">IF(OR(P131="",Q131=""),"",Q131-P131)</f>
        <v>289</v>
      </c>
      <c r="S131" s="49">
        <f t="shared" ref="S131" ca="1" si="373">IF(OR(P131="",Q131=""),"",Q131-TODAY())</f>
        <v>313</v>
      </c>
      <c r="T131" s="50"/>
      <c r="U131" s="51" t="str">
        <f t="shared" ref="U131" ca="1" si="374">IF(R131="","",(IF(AND(S131&gt;0,BK131&lt;100%),"Pendiente",IF(AND(S131&gt;0,BK131=100%),"Finalizada",IF(AND(S131&lt;0,BK131=100%),"Finalizada","Pendiente")))))</f>
        <v>Pendiente</v>
      </c>
      <c r="V131" s="51">
        <f t="shared" ref="V131" ca="1" si="375">IF((OR(P131="",Q131="")),"",IF(U131="Finalizada","Finalizada",(Q131-$B$2)))</f>
        <v>313</v>
      </c>
      <c r="W131" s="51" t="s">
        <v>539</v>
      </c>
      <c r="X131" s="51" t="s">
        <v>542</v>
      </c>
      <c r="Y131" s="51" t="s">
        <v>543</v>
      </c>
      <c r="Z131" s="92">
        <f t="shared" ref="Z131" si="376">SUM(AA131:AC131)</f>
        <v>911720473</v>
      </c>
      <c r="AA131" s="92">
        <v>911720473</v>
      </c>
      <c r="AB131" s="92"/>
      <c r="AC131" s="92"/>
      <c r="AD131" s="89"/>
      <c r="AE131" s="89"/>
      <c r="AF131" s="89"/>
      <c r="AG131" s="89"/>
      <c r="AH131" s="89"/>
      <c r="AI131" s="89"/>
      <c r="AJ131" s="89"/>
      <c r="AK131" s="89"/>
      <c r="AL131" s="45">
        <v>0.1</v>
      </c>
      <c r="AM131" s="87">
        <f>AL131*L131</f>
        <v>0.1</v>
      </c>
      <c r="AN131" s="45">
        <v>0.1</v>
      </c>
      <c r="AO131" s="87">
        <f>AN131*L131</f>
        <v>0.1</v>
      </c>
      <c r="AP131" s="45">
        <v>0.4</v>
      </c>
      <c r="AQ131" s="87">
        <f>AP131*L131</f>
        <v>0.4</v>
      </c>
      <c r="AR131" s="45">
        <v>0.4</v>
      </c>
      <c r="AS131" s="87">
        <f>AR131*L131</f>
        <v>0.4</v>
      </c>
      <c r="AT131" s="164">
        <f>SUM(AL131,AN131,AP131,AR131)</f>
        <v>1</v>
      </c>
      <c r="AU131" s="52"/>
      <c r="AV131" s="53"/>
      <c r="AW131" s="52"/>
      <c r="AX131" s="53"/>
      <c r="AY131" s="52"/>
      <c r="AZ131" s="53"/>
      <c r="BA131" s="52"/>
      <c r="BB131" s="53"/>
      <c r="BC131" s="107">
        <f t="shared" ref="BC131" si="377">AU131-AL131</f>
        <v>-0.1</v>
      </c>
      <c r="BD131" s="54">
        <f t="shared" ref="BD131" si="378">AW131-AN131</f>
        <v>-0.1</v>
      </c>
      <c r="BE131" s="54">
        <f t="shared" ref="BE131" si="379">AY131-AP131</f>
        <v>-0.4</v>
      </c>
      <c r="BF131" s="54">
        <f t="shared" ref="BF131" si="380">BA131-AR131</f>
        <v>-0.4</v>
      </c>
      <c r="BG131" s="55">
        <f t="shared" ref="BG131" si="381">SUM(BC131)</f>
        <v>-0.1</v>
      </c>
      <c r="BH131" s="55">
        <f t="shared" ref="BH131" si="382">SUM(BC131,BD131)</f>
        <v>-0.2</v>
      </c>
      <c r="BI131" s="55">
        <f t="shared" ref="BI131" si="383">SUM(BC131:BE131)</f>
        <v>-0.60000000000000009</v>
      </c>
      <c r="BJ131" s="55">
        <f t="shared" ref="BJ131" si="384">SUM(BC131:BF131)</f>
        <v>-1</v>
      </c>
      <c r="BK131" s="45">
        <f t="shared" ref="BK131" si="385">SUM(AU131,AW131,AY131,BA131)</f>
        <v>0</v>
      </c>
      <c r="BL131" s="56" t="s">
        <v>113</v>
      </c>
      <c r="BM131" s="109"/>
      <c r="BN131" s="109"/>
      <c r="BO131" s="109"/>
      <c r="BP131" s="109"/>
      <c r="BQ131" s="109"/>
      <c r="BR131" s="109"/>
      <c r="BS131" s="109"/>
      <c r="BT131" s="109"/>
      <c r="BU131" s="109"/>
      <c r="BV131" s="109"/>
      <c r="BZ131" s="5"/>
      <c r="CI131" s="1"/>
    </row>
    <row r="132" spans="5:87" ht="60.75" customHeight="1" x14ac:dyDescent="0.2">
      <c r="E132" s="93"/>
      <c r="F132" s="93"/>
      <c r="G132" s="191"/>
      <c r="H132" s="193"/>
      <c r="I132" s="193"/>
      <c r="J132" s="168"/>
      <c r="K132" s="38"/>
      <c r="L132" s="39">
        <f>SUM(L131)</f>
        <v>1</v>
      </c>
      <c r="M132" s="39"/>
      <c r="N132" s="38"/>
      <c r="O132" s="38"/>
      <c r="P132" s="38"/>
      <c r="Q132" s="38"/>
      <c r="R132" s="38"/>
      <c r="S132" s="38"/>
      <c r="T132" s="38"/>
      <c r="U132" s="38"/>
      <c r="V132" s="38" t="s">
        <v>51</v>
      </c>
      <c r="W132" s="38"/>
      <c r="X132" s="38"/>
      <c r="Y132" s="38"/>
      <c r="Z132" s="102">
        <f>SUM(Z131)</f>
        <v>911720473</v>
      </c>
      <c r="AA132" s="148">
        <f>SUM(AA131)</f>
        <v>911720473</v>
      </c>
      <c r="AB132" s="148">
        <f>SUM(AB131)</f>
        <v>0</v>
      </c>
      <c r="AC132" s="148">
        <f>SUM(AC131)</f>
        <v>0</v>
      </c>
      <c r="AD132" s="38"/>
      <c r="AE132" s="38"/>
      <c r="AF132" s="38"/>
      <c r="AG132" s="38"/>
      <c r="AH132" s="38"/>
      <c r="AI132" s="38"/>
      <c r="AJ132" s="38"/>
      <c r="AK132" s="38"/>
      <c r="AL132" s="38"/>
      <c r="AM132" s="40">
        <f>SUM(AM131)/$L132</f>
        <v>0.1</v>
      </c>
      <c r="AN132" s="40"/>
      <c r="AO132" s="40">
        <f>SUM(AO131)/$L132</f>
        <v>0.1</v>
      </c>
      <c r="AP132" s="40"/>
      <c r="AQ132" s="40">
        <f>SUM(AQ131)/$L132</f>
        <v>0.4</v>
      </c>
      <c r="AR132" s="40"/>
      <c r="AS132" s="40">
        <f>SUM(AS131)/$L132</f>
        <v>0.4</v>
      </c>
      <c r="AT132" s="40">
        <f>SUM(AM132,AO132,AQ132,AS132)</f>
        <v>1</v>
      </c>
      <c r="AU132" s="38"/>
      <c r="AV132" s="41">
        <f>SUM(AV131)/$L132</f>
        <v>0</v>
      </c>
      <c r="AW132" s="38"/>
      <c r="AX132" s="41">
        <f>SUM(AX131)/$L132</f>
        <v>0</v>
      </c>
      <c r="AY132" s="38"/>
      <c r="AZ132" s="41">
        <f>SUM(AZ131)/$L132</f>
        <v>0</v>
      </c>
      <c r="BA132" s="38"/>
      <c r="BB132" s="39">
        <f>SUM(BB131)/$L132</f>
        <v>0</v>
      </c>
      <c r="BC132" s="42">
        <f>AX132-AO132</f>
        <v>-0.1</v>
      </c>
      <c r="BD132" s="42">
        <f>AV132-AM132</f>
        <v>-0.1</v>
      </c>
      <c r="BE132" s="42">
        <f>AX132-AO132</f>
        <v>-0.1</v>
      </c>
      <c r="BF132" s="42">
        <f>AZ132-AQ132</f>
        <v>-0.4</v>
      </c>
      <c r="BG132" s="42">
        <f>BB132-AS132</f>
        <v>-0.4</v>
      </c>
      <c r="BH132" s="42">
        <f>SUM(BD132)</f>
        <v>-0.1</v>
      </c>
      <c r="BI132" s="42">
        <f>SUM(BD132,BE132)</f>
        <v>-0.2</v>
      </c>
      <c r="BJ132" s="42">
        <f>SUM(BD132:BF132)</f>
        <v>-0.60000000000000009</v>
      </c>
      <c r="BK132" s="42">
        <f>SUM(BD132:BG132)</f>
        <v>-1</v>
      </c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</row>
    <row r="133" spans="5:87" ht="60.75" customHeight="1" x14ac:dyDescent="0.2">
      <c r="E133" s="93"/>
      <c r="F133" s="93"/>
      <c r="G133" s="191"/>
      <c r="H133" s="194"/>
      <c r="I133" s="194"/>
      <c r="J133" s="188"/>
      <c r="K133" s="121"/>
      <c r="L133" s="129"/>
      <c r="M133" s="129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47">
        <f>+AA132+AA128+AA118+AA114</f>
        <v>2570161791</v>
      </c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30"/>
      <c r="BE133" s="130"/>
      <c r="BF133" s="130"/>
      <c r="BG133" s="130"/>
      <c r="BH133" s="130"/>
      <c r="BI133" s="130"/>
      <c r="BJ133" s="130"/>
      <c r="BK133" s="130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</row>
    <row r="134" spans="5:87" s="141" customFormat="1" ht="39.75" customHeight="1" x14ac:dyDescent="0.2">
      <c r="E134" s="142"/>
      <c r="F134" s="142"/>
      <c r="G134" s="143"/>
      <c r="H134" s="143"/>
      <c r="I134" s="143"/>
      <c r="J134" s="143"/>
      <c r="K134" s="103"/>
      <c r="L134" s="104"/>
      <c r="M134" s="104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  <c r="BD134" s="144"/>
      <c r="BE134" s="144"/>
      <c r="BF134" s="144"/>
      <c r="BG134" s="144"/>
      <c r="BH134" s="144"/>
      <c r="BI134" s="144"/>
      <c r="BJ134" s="144"/>
      <c r="BK134" s="144"/>
      <c r="BL134" s="103"/>
      <c r="BM134" s="103"/>
      <c r="BN134" s="103"/>
      <c r="BO134" s="103"/>
      <c r="BP134" s="103"/>
      <c r="BQ134" s="103"/>
      <c r="BR134" s="103"/>
      <c r="BS134" s="103"/>
      <c r="BT134" s="103"/>
      <c r="BU134" s="103"/>
      <c r="BV134" s="103"/>
      <c r="CA134" s="145"/>
      <c r="CB134" s="145"/>
      <c r="CC134" s="145"/>
      <c r="CD134" s="145"/>
      <c r="CE134" s="145"/>
      <c r="CF134" s="145"/>
      <c r="CG134" s="145"/>
      <c r="CH134" s="145"/>
      <c r="CI134" s="145"/>
    </row>
    <row r="135" spans="5:87" ht="41.25" customHeight="1" x14ac:dyDescent="0.2">
      <c r="E135" s="131" t="s">
        <v>602</v>
      </c>
      <c r="F135" s="132"/>
      <c r="G135" s="132"/>
      <c r="H135" s="132"/>
      <c r="I135" s="132"/>
      <c r="J135" s="132"/>
      <c r="K135" s="133"/>
      <c r="L135" s="134"/>
      <c r="M135" s="134"/>
      <c r="N135" s="133"/>
      <c r="O135" s="133"/>
      <c r="P135" s="133"/>
      <c r="Q135" s="133"/>
      <c r="R135" s="133"/>
      <c r="S135" s="133"/>
      <c r="T135" s="133"/>
      <c r="U135" s="133" t="s">
        <v>50</v>
      </c>
      <c r="V135" s="133"/>
      <c r="W135" s="133"/>
      <c r="X135" s="133"/>
      <c r="Y135" s="133"/>
      <c r="Z135" s="133"/>
      <c r="AA135" s="133"/>
      <c r="AB135" s="133"/>
      <c r="AC135" s="133"/>
      <c r="AD135" s="133"/>
      <c r="AE135" s="133"/>
      <c r="AF135" s="133"/>
      <c r="AG135" s="133"/>
      <c r="AH135" s="133"/>
      <c r="AI135" s="133"/>
      <c r="AJ135" s="133"/>
      <c r="AK135" s="133"/>
      <c r="AL135" s="135"/>
      <c r="AM135" s="135"/>
      <c r="AN135" s="135"/>
      <c r="AO135" s="135"/>
      <c r="AP135" s="135"/>
      <c r="AQ135" s="135"/>
      <c r="AR135" s="135"/>
      <c r="AS135" s="133"/>
      <c r="AT135" s="133"/>
      <c r="AU135" s="136"/>
      <c r="AV135" s="136"/>
      <c r="AW135" s="136"/>
      <c r="AX135" s="136"/>
      <c r="AY135" s="136"/>
      <c r="AZ135" s="136"/>
      <c r="BA135" s="136"/>
      <c r="BB135" s="136"/>
      <c r="BC135" s="137"/>
      <c r="BD135" s="137"/>
      <c r="BE135" s="137"/>
      <c r="BF135" s="137"/>
      <c r="BG135" s="137"/>
      <c r="BH135" s="137"/>
      <c r="BI135" s="137"/>
      <c r="BJ135" s="137"/>
      <c r="BK135" s="138"/>
      <c r="BL135" s="139"/>
      <c r="BM135" s="140"/>
      <c r="BN135" s="140"/>
      <c r="BO135" s="140"/>
      <c r="BP135" s="140"/>
      <c r="BQ135" s="140"/>
      <c r="BR135" s="140"/>
      <c r="BS135" s="140"/>
      <c r="BT135" s="140"/>
      <c r="BU135" s="140"/>
      <c r="BV135" s="140"/>
      <c r="CA135" s="1"/>
      <c r="CB135" s="1"/>
      <c r="CC135" s="1"/>
      <c r="CD135" s="1"/>
      <c r="CE135" s="1"/>
      <c r="CF135" s="1"/>
      <c r="CG135" s="1"/>
      <c r="CH135" s="1"/>
      <c r="CI135" s="1"/>
    </row>
    <row r="136" spans="5:87" ht="60.75" hidden="1" customHeight="1" x14ac:dyDescent="0.2">
      <c r="E136" s="167" t="s">
        <v>65</v>
      </c>
      <c r="F136" s="167" t="s">
        <v>20</v>
      </c>
      <c r="G136" s="119"/>
      <c r="H136" s="119"/>
      <c r="I136" s="119"/>
      <c r="J136" s="119"/>
      <c r="K136" s="44" t="s">
        <v>139</v>
      </c>
      <c r="L136" s="45"/>
      <c r="M136" s="45" t="s">
        <v>496</v>
      </c>
      <c r="N136" s="45" t="s">
        <v>497</v>
      </c>
      <c r="O136" s="45">
        <v>1</v>
      </c>
      <c r="P136" s="48"/>
      <c r="Q136" s="48"/>
      <c r="R136" s="47" t="str">
        <f t="shared" ref="R136" si="386">IF(OR(P136="",Q136=""),"",Q136-P136)</f>
        <v/>
      </c>
      <c r="S136" s="49" t="str">
        <f t="shared" ref="S136" ca="1" si="387">IF(OR(P136="",Q136=""),"",Q136-TODAY())</f>
        <v/>
      </c>
      <c r="T136" s="50"/>
      <c r="U136" s="51" t="str">
        <f t="shared" ref="U136:U155" si="388">IF(R136="","",(IF(AND(S136&gt;0,BK136&lt;100%),"Pendiente",IF(AND(S136&gt;0,BK136=100%),"Finalizada",IF(AND(S136&lt;0,BK136=100%),"Finalizada","Pendiente")))))</f>
        <v/>
      </c>
      <c r="V136" s="51" t="str">
        <f>IF((OR(P136="",Q136="")),"",IF(U136="Finalizada","Finalizada",(Q136-$B$2)))</f>
        <v/>
      </c>
      <c r="W136" s="51"/>
      <c r="X136" s="51"/>
      <c r="Y136" s="51"/>
      <c r="Z136" s="92">
        <f t="shared" ref="Z136:Z141" si="389">SUM(AA136:AC136)</f>
        <v>0</v>
      </c>
      <c r="AA136" s="92"/>
      <c r="AB136" s="92"/>
      <c r="AC136" s="92"/>
      <c r="AD136" s="89"/>
      <c r="AE136" s="89"/>
      <c r="AF136" s="89"/>
      <c r="AG136" s="89"/>
      <c r="AH136" s="89"/>
      <c r="AI136" s="89"/>
      <c r="AJ136" s="89"/>
      <c r="AK136" s="89"/>
      <c r="AL136" s="45">
        <v>0</v>
      </c>
      <c r="AM136" s="87">
        <f t="shared" ref="AM136:AM155" si="390">AL136*L136</f>
        <v>0</v>
      </c>
      <c r="AN136" s="45">
        <v>0</v>
      </c>
      <c r="AO136" s="87">
        <f t="shared" ref="AO136:AO155" si="391">AN136*L136</f>
        <v>0</v>
      </c>
      <c r="AP136" s="45">
        <v>0</v>
      </c>
      <c r="AQ136" s="87">
        <f t="shared" ref="AQ136:AQ155" si="392">AP136*L136</f>
        <v>0</v>
      </c>
      <c r="AR136" s="45">
        <v>0</v>
      </c>
      <c r="AS136" s="87">
        <f t="shared" ref="AS136:AS155" si="393">AR136*L136</f>
        <v>0</v>
      </c>
      <c r="AT136" s="87"/>
      <c r="AU136" s="52"/>
      <c r="AV136" s="53">
        <f t="shared" ref="AV136:AV153" si="394">AU136*L136</f>
        <v>0</v>
      </c>
      <c r="AW136" s="52"/>
      <c r="AX136" s="53">
        <f t="shared" ref="AX136:AX153" si="395">AW136*L136</f>
        <v>0</v>
      </c>
      <c r="AY136" s="52"/>
      <c r="AZ136" s="53">
        <f t="shared" ref="AZ136:AZ153" si="396">AY136*L136</f>
        <v>0</v>
      </c>
      <c r="BA136" s="52"/>
      <c r="BB136" s="53">
        <f t="shared" ref="BB136:BB153" si="397">BA136*L136</f>
        <v>0</v>
      </c>
      <c r="BC136" s="54">
        <f t="shared" ref="BC136:BC139" si="398">AU136-AL136</f>
        <v>0</v>
      </c>
      <c r="BD136" s="54">
        <f t="shared" ref="BD136:BD139" si="399">AW136-AN136</f>
        <v>0</v>
      </c>
      <c r="BE136" s="54">
        <f t="shared" ref="BE136:BE139" si="400">AY136-AP136</f>
        <v>0</v>
      </c>
      <c r="BF136" s="54">
        <f t="shared" ref="BF136:BF139" si="401">BA136-AR136</f>
        <v>0</v>
      </c>
      <c r="BG136" s="55">
        <f t="shared" ref="BG136:BG139" si="402">SUM(BC136)</f>
        <v>0</v>
      </c>
      <c r="BH136" s="55">
        <f t="shared" ref="BH136:BH139" si="403">SUM(BC136,BD136)</f>
        <v>0</v>
      </c>
      <c r="BI136" s="55">
        <f t="shared" ref="BI136:BI139" si="404">SUM(BC136:BE136)</f>
        <v>0</v>
      </c>
      <c r="BJ136" s="55">
        <f t="shared" ref="BJ136:BJ139" si="405">SUM(BC136:BF136)</f>
        <v>0</v>
      </c>
      <c r="BK136" s="45">
        <f t="shared" ref="BK136:BK139" si="406">SUM(AU136,AW136,AY136,BA136)</f>
        <v>0</v>
      </c>
      <c r="BL136" s="56" t="s">
        <v>85</v>
      </c>
      <c r="BM136" s="57"/>
      <c r="BN136" s="57"/>
      <c r="BO136" s="57"/>
      <c r="BP136" s="57"/>
      <c r="BQ136" s="57"/>
      <c r="BR136" s="57"/>
      <c r="BS136" s="57"/>
      <c r="BT136" s="57"/>
      <c r="BU136" s="57"/>
      <c r="BV136" s="57"/>
      <c r="BZ136" s="5"/>
      <c r="CI136" s="1"/>
    </row>
    <row r="137" spans="5:87" ht="60.75" hidden="1" customHeight="1" x14ac:dyDescent="0.2">
      <c r="E137" s="168"/>
      <c r="F137" s="168"/>
      <c r="G137" s="101"/>
      <c r="H137" s="101"/>
      <c r="I137" s="101"/>
      <c r="J137" s="101"/>
      <c r="K137" s="44" t="s">
        <v>140</v>
      </c>
      <c r="L137" s="45"/>
      <c r="M137" s="45" t="s">
        <v>498</v>
      </c>
      <c r="N137" s="45" t="s">
        <v>268</v>
      </c>
      <c r="O137" s="45">
        <v>1</v>
      </c>
      <c r="P137" s="48"/>
      <c r="Q137" s="48"/>
      <c r="R137" s="47" t="str">
        <f t="shared" ref="R137:R139" si="407">IF(OR(P137="",Q137=""),"",Q137-P137)</f>
        <v/>
      </c>
      <c r="S137" s="49" t="str">
        <f t="shared" ref="S137:S139" ca="1" si="408">IF(OR(P137="",Q137=""),"",Q137-TODAY())</f>
        <v/>
      </c>
      <c r="T137" s="50"/>
      <c r="U137" s="51" t="str">
        <f t="shared" si="388"/>
        <v/>
      </c>
      <c r="V137" s="51" t="str">
        <f t="shared" ref="V137:V139" si="409">IF((OR(P137="",Q137="")),"",IF(U137="Finalizada","Finalizada",(Q137-$B$2)))</f>
        <v/>
      </c>
      <c r="W137" s="51"/>
      <c r="X137" s="51"/>
      <c r="Y137" s="51"/>
      <c r="Z137" s="92">
        <f t="shared" si="389"/>
        <v>0</v>
      </c>
      <c r="AA137" s="92"/>
      <c r="AB137" s="92"/>
      <c r="AC137" s="92"/>
      <c r="AD137" s="89"/>
      <c r="AE137" s="89"/>
      <c r="AF137" s="89"/>
      <c r="AG137" s="89"/>
      <c r="AH137" s="89"/>
      <c r="AI137" s="89"/>
      <c r="AJ137" s="89"/>
      <c r="AK137" s="89"/>
      <c r="AL137" s="45">
        <v>0</v>
      </c>
      <c r="AM137" s="87">
        <f t="shared" si="390"/>
        <v>0</v>
      </c>
      <c r="AN137" s="45">
        <v>0</v>
      </c>
      <c r="AO137" s="87">
        <f t="shared" si="391"/>
        <v>0</v>
      </c>
      <c r="AP137" s="45">
        <v>0</v>
      </c>
      <c r="AQ137" s="87">
        <f t="shared" si="392"/>
        <v>0</v>
      </c>
      <c r="AR137" s="45">
        <v>0</v>
      </c>
      <c r="AS137" s="87">
        <f t="shared" si="393"/>
        <v>0</v>
      </c>
      <c r="AT137" s="87"/>
      <c r="AU137" s="52"/>
      <c r="AV137" s="53">
        <f t="shared" si="394"/>
        <v>0</v>
      </c>
      <c r="AW137" s="52"/>
      <c r="AX137" s="53">
        <f t="shared" si="395"/>
        <v>0</v>
      </c>
      <c r="AY137" s="52"/>
      <c r="AZ137" s="53">
        <f t="shared" si="396"/>
        <v>0</v>
      </c>
      <c r="BA137" s="52"/>
      <c r="BB137" s="53">
        <f t="shared" si="397"/>
        <v>0</v>
      </c>
      <c r="BC137" s="54">
        <f t="shared" si="398"/>
        <v>0</v>
      </c>
      <c r="BD137" s="54">
        <f t="shared" si="399"/>
        <v>0</v>
      </c>
      <c r="BE137" s="54">
        <f t="shared" si="400"/>
        <v>0</v>
      </c>
      <c r="BF137" s="54">
        <f t="shared" si="401"/>
        <v>0</v>
      </c>
      <c r="BG137" s="55">
        <f t="shared" si="402"/>
        <v>0</v>
      </c>
      <c r="BH137" s="55">
        <f t="shared" si="403"/>
        <v>0</v>
      </c>
      <c r="BI137" s="55">
        <f t="shared" si="404"/>
        <v>0</v>
      </c>
      <c r="BJ137" s="55">
        <f t="shared" si="405"/>
        <v>0</v>
      </c>
      <c r="BK137" s="45">
        <f t="shared" si="406"/>
        <v>0</v>
      </c>
      <c r="BL137" s="56" t="s">
        <v>85</v>
      </c>
      <c r="BM137" s="57"/>
      <c r="BN137" s="57"/>
      <c r="BO137" s="57"/>
      <c r="BP137" s="57"/>
      <c r="BQ137" s="57"/>
      <c r="BR137" s="57"/>
      <c r="BS137" s="57"/>
      <c r="BT137" s="57"/>
      <c r="BU137" s="57"/>
      <c r="BV137" s="57"/>
      <c r="BZ137" s="5"/>
      <c r="CI137" s="1"/>
    </row>
    <row r="138" spans="5:87" ht="60.75" hidden="1" customHeight="1" x14ac:dyDescent="0.2">
      <c r="E138" s="168"/>
      <c r="F138" s="168"/>
      <c r="G138" s="101"/>
      <c r="H138" s="101"/>
      <c r="I138" s="101"/>
      <c r="J138" s="101"/>
      <c r="K138" s="44" t="s">
        <v>141</v>
      </c>
      <c r="L138" s="45"/>
      <c r="M138" s="45" t="s">
        <v>499</v>
      </c>
      <c r="N138" s="45" t="s">
        <v>500</v>
      </c>
      <c r="O138" s="45">
        <v>1</v>
      </c>
      <c r="P138" s="48"/>
      <c r="Q138" s="48"/>
      <c r="R138" s="47" t="str">
        <f t="shared" si="407"/>
        <v/>
      </c>
      <c r="S138" s="49" t="str">
        <f t="shared" ca="1" si="408"/>
        <v/>
      </c>
      <c r="T138" s="50"/>
      <c r="U138" s="51" t="str">
        <f t="shared" si="388"/>
        <v/>
      </c>
      <c r="V138" s="51" t="str">
        <f t="shared" si="409"/>
        <v/>
      </c>
      <c r="W138" s="51"/>
      <c r="X138" s="51"/>
      <c r="Y138" s="51"/>
      <c r="Z138" s="92">
        <f t="shared" si="389"/>
        <v>0</v>
      </c>
      <c r="AA138" s="92"/>
      <c r="AB138" s="92"/>
      <c r="AC138" s="92"/>
      <c r="AD138" s="89"/>
      <c r="AE138" s="89"/>
      <c r="AF138" s="89"/>
      <c r="AG138" s="89"/>
      <c r="AH138" s="89"/>
      <c r="AI138" s="89"/>
      <c r="AJ138" s="89"/>
      <c r="AK138" s="89"/>
      <c r="AL138" s="45">
        <v>0</v>
      </c>
      <c r="AM138" s="87">
        <f t="shared" si="390"/>
        <v>0</v>
      </c>
      <c r="AN138" s="45">
        <v>0</v>
      </c>
      <c r="AO138" s="87">
        <f t="shared" si="391"/>
        <v>0</v>
      </c>
      <c r="AP138" s="45">
        <v>0</v>
      </c>
      <c r="AQ138" s="87">
        <f t="shared" si="392"/>
        <v>0</v>
      </c>
      <c r="AR138" s="45">
        <v>0</v>
      </c>
      <c r="AS138" s="87">
        <f t="shared" si="393"/>
        <v>0</v>
      </c>
      <c r="AT138" s="87"/>
      <c r="AU138" s="52"/>
      <c r="AV138" s="53">
        <f t="shared" si="394"/>
        <v>0</v>
      </c>
      <c r="AW138" s="52"/>
      <c r="AX138" s="53">
        <f t="shared" si="395"/>
        <v>0</v>
      </c>
      <c r="AY138" s="52"/>
      <c r="AZ138" s="53">
        <f t="shared" si="396"/>
        <v>0</v>
      </c>
      <c r="BA138" s="52"/>
      <c r="BB138" s="53">
        <f t="shared" si="397"/>
        <v>0</v>
      </c>
      <c r="BC138" s="54">
        <f t="shared" si="398"/>
        <v>0</v>
      </c>
      <c r="BD138" s="54">
        <f t="shared" si="399"/>
        <v>0</v>
      </c>
      <c r="BE138" s="54">
        <f t="shared" si="400"/>
        <v>0</v>
      </c>
      <c r="BF138" s="54">
        <f t="shared" si="401"/>
        <v>0</v>
      </c>
      <c r="BG138" s="55">
        <f t="shared" si="402"/>
        <v>0</v>
      </c>
      <c r="BH138" s="55">
        <f t="shared" si="403"/>
        <v>0</v>
      </c>
      <c r="BI138" s="55">
        <f t="shared" si="404"/>
        <v>0</v>
      </c>
      <c r="BJ138" s="55">
        <f t="shared" si="405"/>
        <v>0</v>
      </c>
      <c r="BK138" s="45">
        <f t="shared" si="406"/>
        <v>0</v>
      </c>
      <c r="BL138" s="56" t="s">
        <v>85</v>
      </c>
      <c r="BM138" s="57"/>
      <c r="BN138" s="57"/>
      <c r="BO138" s="57"/>
      <c r="BP138" s="57"/>
      <c r="BQ138" s="57"/>
      <c r="BR138" s="57"/>
      <c r="BS138" s="57"/>
      <c r="BT138" s="57"/>
      <c r="BU138" s="57"/>
      <c r="BV138" s="57"/>
      <c r="BZ138" s="5"/>
      <c r="CI138" s="1"/>
    </row>
    <row r="139" spans="5:87" ht="60.75" hidden="1" customHeight="1" x14ac:dyDescent="0.2">
      <c r="E139" s="168"/>
      <c r="F139" s="168"/>
      <c r="G139" s="101"/>
      <c r="H139" s="101"/>
      <c r="I139" s="101"/>
      <c r="J139" s="101"/>
      <c r="K139" s="44" t="s">
        <v>142</v>
      </c>
      <c r="L139" s="45"/>
      <c r="M139" s="45" t="s">
        <v>501</v>
      </c>
      <c r="N139" s="45" t="s">
        <v>268</v>
      </c>
      <c r="O139" s="45">
        <v>1</v>
      </c>
      <c r="P139" s="48"/>
      <c r="Q139" s="48"/>
      <c r="R139" s="47" t="str">
        <f t="shared" si="407"/>
        <v/>
      </c>
      <c r="S139" s="49" t="str">
        <f t="shared" ca="1" si="408"/>
        <v/>
      </c>
      <c r="T139" s="50"/>
      <c r="U139" s="51" t="str">
        <f t="shared" si="388"/>
        <v/>
      </c>
      <c r="V139" s="51" t="str">
        <f t="shared" si="409"/>
        <v/>
      </c>
      <c r="W139" s="51"/>
      <c r="X139" s="51"/>
      <c r="Y139" s="51"/>
      <c r="Z139" s="92">
        <f t="shared" si="389"/>
        <v>0</v>
      </c>
      <c r="AA139" s="92"/>
      <c r="AB139" s="92"/>
      <c r="AC139" s="92"/>
      <c r="AD139" s="89"/>
      <c r="AE139" s="89"/>
      <c r="AF139" s="89"/>
      <c r="AG139" s="89"/>
      <c r="AH139" s="89"/>
      <c r="AI139" s="89"/>
      <c r="AJ139" s="89"/>
      <c r="AK139" s="89"/>
      <c r="AL139" s="45">
        <v>0</v>
      </c>
      <c r="AM139" s="87">
        <f t="shared" si="390"/>
        <v>0</v>
      </c>
      <c r="AN139" s="45">
        <v>0</v>
      </c>
      <c r="AO139" s="87">
        <f t="shared" si="391"/>
        <v>0</v>
      </c>
      <c r="AP139" s="45">
        <v>0</v>
      </c>
      <c r="AQ139" s="87">
        <f t="shared" si="392"/>
        <v>0</v>
      </c>
      <c r="AR139" s="45">
        <v>0</v>
      </c>
      <c r="AS139" s="87">
        <f t="shared" si="393"/>
        <v>0</v>
      </c>
      <c r="AT139" s="87"/>
      <c r="AU139" s="52"/>
      <c r="AV139" s="53">
        <f t="shared" si="394"/>
        <v>0</v>
      </c>
      <c r="AW139" s="52"/>
      <c r="AX139" s="53">
        <f t="shared" si="395"/>
        <v>0</v>
      </c>
      <c r="AY139" s="52"/>
      <c r="AZ139" s="53">
        <f t="shared" si="396"/>
        <v>0</v>
      </c>
      <c r="BA139" s="52"/>
      <c r="BB139" s="53">
        <f t="shared" si="397"/>
        <v>0</v>
      </c>
      <c r="BC139" s="54">
        <f t="shared" si="398"/>
        <v>0</v>
      </c>
      <c r="BD139" s="54">
        <f t="shared" si="399"/>
        <v>0</v>
      </c>
      <c r="BE139" s="54">
        <f t="shared" si="400"/>
        <v>0</v>
      </c>
      <c r="BF139" s="54">
        <f t="shared" si="401"/>
        <v>0</v>
      </c>
      <c r="BG139" s="55">
        <f t="shared" si="402"/>
        <v>0</v>
      </c>
      <c r="BH139" s="55">
        <f t="shared" si="403"/>
        <v>0</v>
      </c>
      <c r="BI139" s="55">
        <f t="shared" si="404"/>
        <v>0</v>
      </c>
      <c r="BJ139" s="55">
        <f t="shared" si="405"/>
        <v>0</v>
      </c>
      <c r="BK139" s="45">
        <f t="shared" si="406"/>
        <v>0</v>
      </c>
      <c r="BL139" s="56" t="s">
        <v>85</v>
      </c>
      <c r="BM139" s="57"/>
      <c r="BN139" s="57"/>
      <c r="BO139" s="57"/>
      <c r="BP139" s="57"/>
      <c r="BQ139" s="57"/>
      <c r="BR139" s="57"/>
      <c r="BS139" s="57"/>
      <c r="BT139" s="57"/>
      <c r="BU139" s="57"/>
      <c r="BV139" s="57"/>
      <c r="BZ139" s="5"/>
      <c r="CI139" s="1"/>
    </row>
    <row r="140" spans="5:87" ht="60.75" hidden="1" customHeight="1" x14ac:dyDescent="0.2">
      <c r="E140" s="168"/>
      <c r="F140" s="168"/>
      <c r="G140" s="101"/>
      <c r="H140" s="101"/>
      <c r="I140" s="101"/>
      <c r="J140" s="101"/>
      <c r="K140" s="44" t="s">
        <v>143</v>
      </c>
      <c r="L140" s="45"/>
      <c r="M140" s="45" t="s">
        <v>281</v>
      </c>
      <c r="N140" s="45" t="s">
        <v>282</v>
      </c>
      <c r="O140" s="45">
        <v>1</v>
      </c>
      <c r="P140" s="48"/>
      <c r="Q140" s="48"/>
      <c r="R140" s="47" t="str">
        <f t="shared" ref="R140:R145" si="410">IF(OR(P140="",Q140=""),"",Q140-P140)</f>
        <v/>
      </c>
      <c r="S140" s="49" t="str">
        <f t="shared" ref="S140:S145" ca="1" si="411">IF(OR(P140="",Q140=""),"",Q140-TODAY())</f>
        <v/>
      </c>
      <c r="T140" s="50"/>
      <c r="U140" s="51" t="str">
        <f t="shared" si="388"/>
        <v/>
      </c>
      <c r="V140" s="51" t="str">
        <f>IF((OR(P140="",Q140="")),"",IF(U140="Finalizada","Finalizada",(Q140-$B$2)))</f>
        <v/>
      </c>
      <c r="W140" s="51"/>
      <c r="X140" s="51"/>
      <c r="Y140" s="51"/>
      <c r="Z140" s="92">
        <f t="shared" si="389"/>
        <v>0</v>
      </c>
      <c r="AA140" s="92"/>
      <c r="AB140" s="92"/>
      <c r="AC140" s="92"/>
      <c r="AD140" s="89"/>
      <c r="AE140" s="89"/>
      <c r="AF140" s="89"/>
      <c r="AG140" s="89"/>
      <c r="AH140" s="89"/>
      <c r="AI140" s="89"/>
      <c r="AJ140" s="89"/>
      <c r="AK140" s="89"/>
      <c r="AL140" s="45">
        <v>0</v>
      </c>
      <c r="AM140" s="87">
        <f t="shared" si="390"/>
        <v>0</v>
      </c>
      <c r="AN140" s="45">
        <v>0</v>
      </c>
      <c r="AO140" s="87">
        <f t="shared" si="391"/>
        <v>0</v>
      </c>
      <c r="AP140" s="45">
        <v>0</v>
      </c>
      <c r="AQ140" s="87">
        <f t="shared" si="392"/>
        <v>0</v>
      </c>
      <c r="AR140" s="45">
        <v>0</v>
      </c>
      <c r="AS140" s="87">
        <f t="shared" si="393"/>
        <v>0</v>
      </c>
      <c r="AT140" s="87"/>
      <c r="AU140" s="52"/>
      <c r="AV140" s="53">
        <f t="shared" si="394"/>
        <v>0</v>
      </c>
      <c r="AW140" s="52"/>
      <c r="AX140" s="53">
        <f t="shared" si="395"/>
        <v>0</v>
      </c>
      <c r="AY140" s="52"/>
      <c r="AZ140" s="53">
        <f t="shared" si="396"/>
        <v>0</v>
      </c>
      <c r="BA140" s="52"/>
      <c r="BB140" s="53">
        <f t="shared" si="397"/>
        <v>0</v>
      </c>
      <c r="BC140" s="54">
        <f t="shared" ref="BC140:BC145" si="412">AU140-AL140</f>
        <v>0</v>
      </c>
      <c r="BD140" s="54">
        <f t="shared" ref="BD140:BD145" si="413">AW140-AN140</f>
        <v>0</v>
      </c>
      <c r="BE140" s="54">
        <f t="shared" ref="BE140:BE145" si="414">AY140-AP140</f>
        <v>0</v>
      </c>
      <c r="BF140" s="54">
        <f t="shared" ref="BF140:BF145" si="415">BA140-AR140</f>
        <v>0</v>
      </c>
      <c r="BG140" s="55">
        <f t="shared" ref="BG140:BG145" si="416">SUM(BC140)</f>
        <v>0</v>
      </c>
      <c r="BH140" s="55">
        <f t="shared" ref="BH140:BH145" si="417">SUM(BC140,BD140)</f>
        <v>0</v>
      </c>
      <c r="BI140" s="55">
        <f t="shared" ref="BI140:BI145" si="418">SUM(BC140:BE140)</f>
        <v>0</v>
      </c>
      <c r="BJ140" s="55">
        <f t="shared" ref="BJ140:BJ145" si="419">SUM(BC140:BF140)</f>
        <v>0</v>
      </c>
      <c r="BK140" s="45">
        <f t="shared" ref="BK140:BK145" si="420">SUM(AU140,AW140,AY140,BA140)</f>
        <v>0</v>
      </c>
      <c r="BL140" s="56" t="s">
        <v>85</v>
      </c>
      <c r="BM140" s="57"/>
      <c r="BN140" s="57"/>
      <c r="BO140" s="57"/>
      <c r="BP140" s="57"/>
      <c r="BQ140" s="57"/>
      <c r="BR140" s="57"/>
      <c r="BS140" s="57"/>
      <c r="BT140" s="57"/>
      <c r="BU140" s="57"/>
      <c r="BV140" s="57"/>
      <c r="BZ140" s="5"/>
      <c r="CI140" s="1"/>
    </row>
    <row r="141" spans="5:87" ht="60.75" hidden="1" customHeight="1" x14ac:dyDescent="0.2">
      <c r="E141" s="168"/>
      <c r="F141" s="168"/>
      <c r="G141" s="101"/>
      <c r="H141" s="101"/>
      <c r="I141" s="101"/>
      <c r="J141" s="101"/>
      <c r="K141" s="44" t="s">
        <v>144</v>
      </c>
      <c r="L141" s="45"/>
      <c r="M141" s="45" t="s">
        <v>283</v>
      </c>
      <c r="N141" s="45" t="s">
        <v>268</v>
      </c>
      <c r="O141" s="45">
        <v>1</v>
      </c>
      <c r="P141" s="48"/>
      <c r="Q141" s="48"/>
      <c r="R141" s="47" t="str">
        <f t="shared" si="410"/>
        <v/>
      </c>
      <c r="S141" s="49" t="str">
        <f t="shared" ca="1" si="411"/>
        <v/>
      </c>
      <c r="T141" s="50"/>
      <c r="U141" s="51" t="str">
        <f t="shared" si="388"/>
        <v/>
      </c>
      <c r="V141" s="51" t="str">
        <f t="shared" ref="V141:V145" si="421">IF((OR(P141="",Q141="")),"",IF(U141="Finalizada","Finalizada",(Q141-$B$2)))</f>
        <v/>
      </c>
      <c r="W141" s="51"/>
      <c r="X141" s="51"/>
      <c r="Y141" s="51"/>
      <c r="Z141" s="92">
        <f t="shared" si="389"/>
        <v>0</v>
      </c>
      <c r="AA141" s="92"/>
      <c r="AB141" s="92"/>
      <c r="AC141" s="92"/>
      <c r="AD141" s="89"/>
      <c r="AE141" s="89"/>
      <c r="AF141" s="89"/>
      <c r="AG141" s="89"/>
      <c r="AH141" s="89"/>
      <c r="AI141" s="89"/>
      <c r="AJ141" s="89"/>
      <c r="AK141" s="89"/>
      <c r="AL141" s="45">
        <v>0</v>
      </c>
      <c r="AM141" s="87">
        <f t="shared" si="390"/>
        <v>0</v>
      </c>
      <c r="AN141" s="45">
        <v>0</v>
      </c>
      <c r="AO141" s="87">
        <f t="shared" si="391"/>
        <v>0</v>
      </c>
      <c r="AP141" s="45">
        <v>0</v>
      </c>
      <c r="AQ141" s="87">
        <f t="shared" si="392"/>
        <v>0</v>
      </c>
      <c r="AR141" s="45">
        <v>0</v>
      </c>
      <c r="AS141" s="87">
        <f t="shared" si="393"/>
        <v>0</v>
      </c>
      <c r="AT141" s="87"/>
      <c r="AU141" s="52"/>
      <c r="AV141" s="53">
        <f t="shared" si="394"/>
        <v>0</v>
      </c>
      <c r="AW141" s="52"/>
      <c r="AX141" s="53">
        <f t="shared" si="395"/>
        <v>0</v>
      </c>
      <c r="AY141" s="52"/>
      <c r="AZ141" s="53">
        <f t="shared" si="396"/>
        <v>0</v>
      </c>
      <c r="BA141" s="52"/>
      <c r="BB141" s="53">
        <f t="shared" si="397"/>
        <v>0</v>
      </c>
      <c r="BC141" s="54">
        <f t="shared" si="412"/>
        <v>0</v>
      </c>
      <c r="BD141" s="54">
        <f t="shared" si="413"/>
        <v>0</v>
      </c>
      <c r="BE141" s="54">
        <f t="shared" si="414"/>
        <v>0</v>
      </c>
      <c r="BF141" s="54">
        <f t="shared" si="415"/>
        <v>0</v>
      </c>
      <c r="BG141" s="55">
        <f t="shared" si="416"/>
        <v>0</v>
      </c>
      <c r="BH141" s="55">
        <f t="shared" si="417"/>
        <v>0</v>
      </c>
      <c r="BI141" s="55">
        <f t="shared" si="418"/>
        <v>0</v>
      </c>
      <c r="BJ141" s="55">
        <f t="shared" si="419"/>
        <v>0</v>
      </c>
      <c r="BK141" s="45">
        <f t="shared" si="420"/>
        <v>0</v>
      </c>
      <c r="BL141" s="56" t="s">
        <v>85</v>
      </c>
      <c r="BM141" s="57"/>
      <c r="BN141" s="57"/>
      <c r="BO141" s="57"/>
      <c r="BP141" s="57"/>
      <c r="BQ141" s="57"/>
      <c r="BR141" s="57"/>
      <c r="BS141" s="57"/>
      <c r="BT141" s="57"/>
      <c r="BU141" s="57"/>
      <c r="BV141" s="57"/>
      <c r="BZ141" s="5"/>
      <c r="CI141" s="1"/>
    </row>
    <row r="142" spans="5:87" ht="60.75" customHeight="1" x14ac:dyDescent="0.2">
      <c r="E142" s="168"/>
      <c r="F142" s="168"/>
      <c r="G142" s="214" t="s">
        <v>478</v>
      </c>
      <c r="H142" s="167" t="s">
        <v>574</v>
      </c>
      <c r="I142" s="167" t="s">
        <v>467</v>
      </c>
      <c r="J142" s="167" t="s">
        <v>530</v>
      </c>
      <c r="K142" s="124" t="s">
        <v>145</v>
      </c>
      <c r="L142" s="45">
        <v>0.25</v>
      </c>
      <c r="M142" s="45" t="s">
        <v>502</v>
      </c>
      <c r="N142" s="45" t="s">
        <v>582</v>
      </c>
      <c r="O142" s="45">
        <v>1</v>
      </c>
      <c r="P142" s="48">
        <v>45658</v>
      </c>
      <c r="Q142" s="48">
        <v>46022</v>
      </c>
      <c r="R142" s="47">
        <f t="shared" si="410"/>
        <v>364</v>
      </c>
      <c r="S142" s="49">
        <f t="shared" ca="1" si="411"/>
        <v>329</v>
      </c>
      <c r="T142" s="50"/>
      <c r="U142" s="51" t="str">
        <f t="shared" ca="1" si="388"/>
        <v>Pendiente</v>
      </c>
      <c r="V142" s="51">
        <f t="shared" ca="1" si="421"/>
        <v>329</v>
      </c>
      <c r="W142" s="51" t="s">
        <v>443</v>
      </c>
      <c r="X142" s="51" t="s">
        <v>444</v>
      </c>
      <c r="Y142" s="51" t="s">
        <v>445</v>
      </c>
      <c r="Z142" s="92">
        <f t="shared" ref="Z142:Z178" si="422">SUM(AA142:AC142)</f>
        <v>219572274.5</v>
      </c>
      <c r="AA142" s="92">
        <v>219572274.5</v>
      </c>
      <c r="AB142" s="92"/>
      <c r="AC142" s="92"/>
      <c r="AD142" s="89"/>
      <c r="AE142" s="89"/>
      <c r="AF142" s="89"/>
      <c r="AG142" s="89"/>
      <c r="AH142" s="89"/>
      <c r="AI142" s="89"/>
      <c r="AJ142" s="89"/>
      <c r="AK142" s="89"/>
      <c r="AL142" s="45">
        <v>0.25</v>
      </c>
      <c r="AM142" s="87">
        <f t="shared" si="390"/>
        <v>6.25E-2</v>
      </c>
      <c r="AN142" s="45">
        <v>0.25</v>
      </c>
      <c r="AO142" s="87">
        <f t="shared" si="391"/>
        <v>6.25E-2</v>
      </c>
      <c r="AP142" s="45">
        <v>0.25</v>
      </c>
      <c r="AQ142" s="87">
        <f t="shared" si="392"/>
        <v>6.25E-2</v>
      </c>
      <c r="AR142" s="45">
        <v>0.25</v>
      </c>
      <c r="AS142" s="87">
        <f t="shared" si="393"/>
        <v>6.25E-2</v>
      </c>
      <c r="AT142" s="164">
        <f t="shared" ref="AT142:AT177" si="423">SUM(AL142,AN142,AP142,AR142)</f>
        <v>1</v>
      </c>
      <c r="AU142" s="52"/>
      <c r="AV142" s="53">
        <f t="shared" si="394"/>
        <v>0</v>
      </c>
      <c r="AW142" s="52"/>
      <c r="AX142" s="53">
        <f t="shared" si="395"/>
        <v>0</v>
      </c>
      <c r="AY142" s="52"/>
      <c r="AZ142" s="53">
        <f t="shared" si="396"/>
        <v>0</v>
      </c>
      <c r="BA142" s="52"/>
      <c r="BB142" s="53">
        <f t="shared" si="397"/>
        <v>0</v>
      </c>
      <c r="BC142" s="54">
        <f t="shared" si="412"/>
        <v>-0.25</v>
      </c>
      <c r="BD142" s="54">
        <f t="shared" si="413"/>
        <v>-0.25</v>
      </c>
      <c r="BE142" s="54">
        <f t="shared" si="414"/>
        <v>-0.25</v>
      </c>
      <c r="BF142" s="54">
        <f t="shared" si="415"/>
        <v>-0.25</v>
      </c>
      <c r="BG142" s="55">
        <f t="shared" si="416"/>
        <v>-0.25</v>
      </c>
      <c r="BH142" s="55">
        <f t="shared" si="417"/>
        <v>-0.5</v>
      </c>
      <c r="BI142" s="55">
        <f t="shared" si="418"/>
        <v>-0.75</v>
      </c>
      <c r="BJ142" s="55">
        <f t="shared" si="419"/>
        <v>-1</v>
      </c>
      <c r="BK142" s="45">
        <f t="shared" si="420"/>
        <v>0</v>
      </c>
      <c r="BL142" s="56" t="s">
        <v>85</v>
      </c>
      <c r="BM142" s="57"/>
      <c r="BN142" s="57"/>
      <c r="BO142" s="57"/>
      <c r="BP142" s="57"/>
      <c r="BQ142" s="57"/>
      <c r="BR142" s="57"/>
      <c r="BS142" s="57"/>
      <c r="BT142" s="57"/>
      <c r="BU142" s="57"/>
      <c r="BV142" s="57"/>
      <c r="BZ142" s="5"/>
      <c r="CI142" s="1"/>
    </row>
    <row r="143" spans="5:87" ht="60.75" customHeight="1" x14ac:dyDescent="0.2">
      <c r="E143" s="168"/>
      <c r="F143" s="168"/>
      <c r="G143" s="214"/>
      <c r="H143" s="168"/>
      <c r="I143" s="168"/>
      <c r="J143" s="168"/>
      <c r="K143" s="124" t="s">
        <v>146</v>
      </c>
      <c r="L143" s="45">
        <v>0.25</v>
      </c>
      <c r="M143" s="45" t="s">
        <v>503</v>
      </c>
      <c r="N143" s="45" t="s">
        <v>582</v>
      </c>
      <c r="O143" s="45">
        <v>1</v>
      </c>
      <c r="P143" s="48">
        <v>45658</v>
      </c>
      <c r="Q143" s="48">
        <v>46022</v>
      </c>
      <c r="R143" s="47">
        <f t="shared" si="410"/>
        <v>364</v>
      </c>
      <c r="S143" s="49">
        <f t="shared" ca="1" si="411"/>
        <v>329</v>
      </c>
      <c r="T143" s="50"/>
      <c r="U143" s="51" t="str">
        <f t="shared" ca="1" si="388"/>
        <v>Pendiente</v>
      </c>
      <c r="V143" s="51">
        <f t="shared" ca="1" si="421"/>
        <v>329</v>
      </c>
      <c r="W143" s="51" t="s">
        <v>446</v>
      </c>
      <c r="X143" s="51" t="s">
        <v>447</v>
      </c>
      <c r="Y143" s="51" t="s">
        <v>448</v>
      </c>
      <c r="Z143" s="92">
        <f t="shared" si="422"/>
        <v>13000000</v>
      </c>
      <c r="AA143" s="92">
        <v>13000000</v>
      </c>
      <c r="AB143" s="92"/>
      <c r="AC143" s="92"/>
      <c r="AD143" s="89"/>
      <c r="AE143" s="89"/>
      <c r="AF143" s="89"/>
      <c r="AG143" s="89"/>
      <c r="AH143" s="89"/>
      <c r="AI143" s="89"/>
      <c r="AJ143" s="89"/>
      <c r="AK143" s="89"/>
      <c r="AL143" s="45">
        <v>0.25</v>
      </c>
      <c r="AM143" s="87">
        <f t="shared" si="390"/>
        <v>6.25E-2</v>
      </c>
      <c r="AN143" s="45">
        <v>0.25</v>
      </c>
      <c r="AO143" s="87">
        <f t="shared" si="391"/>
        <v>6.25E-2</v>
      </c>
      <c r="AP143" s="45">
        <v>0.25</v>
      </c>
      <c r="AQ143" s="87">
        <f t="shared" si="392"/>
        <v>6.25E-2</v>
      </c>
      <c r="AR143" s="45">
        <v>0.25</v>
      </c>
      <c r="AS143" s="87">
        <f t="shared" si="393"/>
        <v>6.25E-2</v>
      </c>
      <c r="AT143" s="164">
        <f t="shared" si="423"/>
        <v>1</v>
      </c>
      <c r="AU143" s="52"/>
      <c r="AV143" s="53">
        <f t="shared" si="394"/>
        <v>0</v>
      </c>
      <c r="AW143" s="52"/>
      <c r="AX143" s="53">
        <f t="shared" si="395"/>
        <v>0</v>
      </c>
      <c r="AY143" s="52"/>
      <c r="AZ143" s="53">
        <f t="shared" si="396"/>
        <v>0</v>
      </c>
      <c r="BA143" s="52"/>
      <c r="BB143" s="53">
        <f t="shared" si="397"/>
        <v>0</v>
      </c>
      <c r="BC143" s="54">
        <f t="shared" si="412"/>
        <v>-0.25</v>
      </c>
      <c r="BD143" s="54">
        <f t="shared" si="413"/>
        <v>-0.25</v>
      </c>
      <c r="BE143" s="54">
        <f t="shared" si="414"/>
        <v>-0.25</v>
      </c>
      <c r="BF143" s="54">
        <f t="shared" si="415"/>
        <v>-0.25</v>
      </c>
      <c r="BG143" s="55">
        <f t="shared" si="416"/>
        <v>-0.25</v>
      </c>
      <c r="BH143" s="55">
        <f t="shared" si="417"/>
        <v>-0.5</v>
      </c>
      <c r="BI143" s="55">
        <f t="shared" si="418"/>
        <v>-0.75</v>
      </c>
      <c r="BJ143" s="55">
        <f t="shared" si="419"/>
        <v>-1</v>
      </c>
      <c r="BK143" s="45">
        <f t="shared" si="420"/>
        <v>0</v>
      </c>
      <c r="BL143" s="56" t="s">
        <v>85</v>
      </c>
      <c r="BM143" s="57"/>
      <c r="BN143" s="57"/>
      <c r="BO143" s="57"/>
      <c r="BP143" s="57"/>
      <c r="BQ143" s="57"/>
      <c r="BR143" s="57"/>
      <c r="BS143" s="57"/>
      <c r="BT143" s="57"/>
      <c r="BU143" s="57"/>
      <c r="BV143" s="57"/>
      <c r="BZ143" s="5"/>
      <c r="CI143" s="1"/>
    </row>
    <row r="144" spans="5:87" ht="60.75" hidden="1" customHeight="1" x14ac:dyDescent="0.2">
      <c r="E144" s="168"/>
      <c r="F144" s="168"/>
      <c r="G144" s="214"/>
      <c r="H144" s="168"/>
      <c r="I144" s="168"/>
      <c r="J144" s="168"/>
      <c r="K144" s="124" t="s">
        <v>147</v>
      </c>
      <c r="L144" s="45"/>
      <c r="M144" s="45" t="s">
        <v>241</v>
      </c>
      <c r="N144" s="45" t="s">
        <v>267</v>
      </c>
      <c r="O144" s="45">
        <v>1</v>
      </c>
      <c r="P144" s="48">
        <v>45698</v>
      </c>
      <c r="Q144" s="48">
        <v>45874</v>
      </c>
      <c r="R144" s="47">
        <f t="shared" si="410"/>
        <v>176</v>
      </c>
      <c r="S144" s="49">
        <f t="shared" ca="1" si="411"/>
        <v>181</v>
      </c>
      <c r="T144" s="50"/>
      <c r="U144" s="51" t="str">
        <f t="shared" ca="1" si="388"/>
        <v>Pendiente</v>
      </c>
      <c r="V144" s="51">
        <f t="shared" ref="V144" ca="1" si="424">IF((OR(P144="",Q144="")),"",IF(U144="Finalizada","Finalizada",(Q144-$B$2)))</f>
        <v>181</v>
      </c>
      <c r="W144" s="51"/>
      <c r="X144" s="51"/>
      <c r="Y144" s="51"/>
      <c r="Z144" s="92">
        <f t="shared" si="422"/>
        <v>0</v>
      </c>
      <c r="AA144" s="92"/>
      <c r="AB144" s="92"/>
      <c r="AC144" s="92"/>
      <c r="AD144" s="89"/>
      <c r="AE144" s="89"/>
      <c r="AF144" s="89"/>
      <c r="AG144" s="89"/>
      <c r="AH144" s="89"/>
      <c r="AI144" s="89"/>
      <c r="AJ144" s="89"/>
      <c r="AK144" s="89"/>
      <c r="AL144" s="45">
        <v>0.05</v>
      </c>
      <c r="AM144" s="87">
        <f t="shared" si="390"/>
        <v>0</v>
      </c>
      <c r="AN144" s="45">
        <v>0.05</v>
      </c>
      <c r="AO144" s="87">
        <f t="shared" si="391"/>
        <v>0</v>
      </c>
      <c r="AP144" s="45">
        <v>0.9</v>
      </c>
      <c r="AQ144" s="87">
        <f t="shared" si="392"/>
        <v>0</v>
      </c>
      <c r="AR144" s="45">
        <v>0</v>
      </c>
      <c r="AS144" s="87">
        <f t="shared" si="393"/>
        <v>0</v>
      </c>
      <c r="AT144" s="164">
        <f t="shared" si="423"/>
        <v>1</v>
      </c>
      <c r="AU144" s="52"/>
      <c r="AV144" s="53">
        <f t="shared" si="394"/>
        <v>0</v>
      </c>
      <c r="AW144" s="52"/>
      <c r="AX144" s="53">
        <f t="shared" si="395"/>
        <v>0</v>
      </c>
      <c r="AY144" s="52"/>
      <c r="AZ144" s="53">
        <f t="shared" si="396"/>
        <v>0</v>
      </c>
      <c r="BA144" s="52"/>
      <c r="BB144" s="53">
        <f t="shared" si="397"/>
        <v>0</v>
      </c>
      <c r="BC144" s="54">
        <f t="shared" si="412"/>
        <v>-0.05</v>
      </c>
      <c r="BD144" s="54">
        <f t="shared" si="413"/>
        <v>-0.05</v>
      </c>
      <c r="BE144" s="54"/>
      <c r="BF144" s="54"/>
      <c r="BG144" s="55">
        <f t="shared" si="416"/>
        <v>-0.05</v>
      </c>
      <c r="BH144" s="55">
        <f t="shared" si="417"/>
        <v>-0.1</v>
      </c>
      <c r="BI144" s="55"/>
      <c r="BJ144" s="55"/>
      <c r="BK144" s="45"/>
      <c r="BL144" s="56" t="s">
        <v>85</v>
      </c>
      <c r="BM144" s="57"/>
      <c r="BN144" s="57"/>
      <c r="BO144" s="57"/>
      <c r="BP144" s="57"/>
      <c r="BQ144" s="57"/>
      <c r="BR144" s="57"/>
      <c r="BS144" s="57"/>
      <c r="BT144" s="57"/>
      <c r="BU144" s="57"/>
      <c r="BV144" s="57"/>
      <c r="BZ144" s="5"/>
      <c r="CI144" s="1"/>
    </row>
    <row r="145" spans="5:87" ht="60.75" hidden="1" customHeight="1" x14ac:dyDescent="0.2">
      <c r="E145" s="168"/>
      <c r="F145" s="168"/>
      <c r="G145" s="214"/>
      <c r="H145" s="168"/>
      <c r="I145" s="168"/>
      <c r="J145" s="168"/>
      <c r="K145" s="124" t="s">
        <v>148</v>
      </c>
      <c r="L145" s="45"/>
      <c r="M145" s="45" t="s">
        <v>242</v>
      </c>
      <c r="N145" s="45" t="s">
        <v>268</v>
      </c>
      <c r="O145" s="45">
        <v>1</v>
      </c>
      <c r="P145" s="48">
        <v>45880</v>
      </c>
      <c r="Q145" s="48">
        <v>46010</v>
      </c>
      <c r="R145" s="47">
        <f t="shared" si="410"/>
        <v>130</v>
      </c>
      <c r="S145" s="49">
        <f t="shared" ca="1" si="411"/>
        <v>317</v>
      </c>
      <c r="T145" s="50"/>
      <c r="U145" s="51" t="str">
        <f t="shared" ca="1" si="388"/>
        <v>Pendiente</v>
      </c>
      <c r="V145" s="51">
        <f t="shared" ca="1" si="421"/>
        <v>317</v>
      </c>
      <c r="W145" s="51"/>
      <c r="X145" s="51"/>
      <c r="Y145" s="51"/>
      <c r="Z145" s="92">
        <f t="shared" si="422"/>
        <v>0</v>
      </c>
      <c r="AA145" s="92"/>
      <c r="AB145" s="92"/>
      <c r="AC145" s="92"/>
      <c r="AD145" s="89"/>
      <c r="AE145" s="89"/>
      <c r="AF145" s="89"/>
      <c r="AG145" s="89"/>
      <c r="AH145" s="89"/>
      <c r="AI145" s="89"/>
      <c r="AJ145" s="89"/>
      <c r="AK145" s="89"/>
      <c r="AL145" s="45">
        <v>0</v>
      </c>
      <c r="AM145" s="87">
        <f t="shared" si="390"/>
        <v>0</v>
      </c>
      <c r="AN145" s="45">
        <v>0</v>
      </c>
      <c r="AO145" s="87">
        <f t="shared" si="391"/>
        <v>0</v>
      </c>
      <c r="AP145" s="45">
        <v>0.05</v>
      </c>
      <c r="AQ145" s="87">
        <f t="shared" si="392"/>
        <v>0</v>
      </c>
      <c r="AR145" s="45">
        <v>0.95</v>
      </c>
      <c r="AS145" s="87">
        <f t="shared" si="393"/>
        <v>0</v>
      </c>
      <c r="AT145" s="164">
        <f t="shared" si="423"/>
        <v>1</v>
      </c>
      <c r="AU145" s="52"/>
      <c r="AV145" s="53">
        <f t="shared" si="394"/>
        <v>0</v>
      </c>
      <c r="AW145" s="52"/>
      <c r="AX145" s="53">
        <f t="shared" si="395"/>
        <v>0</v>
      </c>
      <c r="AY145" s="52"/>
      <c r="AZ145" s="53">
        <f t="shared" si="396"/>
        <v>0</v>
      </c>
      <c r="BA145" s="52"/>
      <c r="BB145" s="53">
        <f t="shared" si="397"/>
        <v>0</v>
      </c>
      <c r="BC145" s="54">
        <f t="shared" si="412"/>
        <v>0</v>
      </c>
      <c r="BD145" s="54">
        <f t="shared" si="413"/>
        <v>0</v>
      </c>
      <c r="BE145" s="54">
        <f t="shared" si="414"/>
        <v>-0.05</v>
      </c>
      <c r="BF145" s="54">
        <f t="shared" si="415"/>
        <v>-0.95</v>
      </c>
      <c r="BG145" s="55">
        <f t="shared" si="416"/>
        <v>0</v>
      </c>
      <c r="BH145" s="55">
        <f t="shared" si="417"/>
        <v>0</v>
      </c>
      <c r="BI145" s="55">
        <f t="shared" si="418"/>
        <v>-0.05</v>
      </c>
      <c r="BJ145" s="55">
        <f t="shared" si="419"/>
        <v>-1</v>
      </c>
      <c r="BK145" s="45">
        <f t="shared" si="420"/>
        <v>0</v>
      </c>
      <c r="BL145" s="56" t="s">
        <v>85</v>
      </c>
      <c r="BM145" s="57"/>
      <c r="BN145" s="57"/>
      <c r="BO145" s="57"/>
      <c r="BP145" s="57"/>
      <c r="BQ145" s="57"/>
      <c r="BR145" s="57"/>
      <c r="BS145" s="57"/>
      <c r="BT145" s="57"/>
      <c r="BU145" s="57"/>
      <c r="BV145" s="57"/>
      <c r="BZ145" s="5"/>
      <c r="CI145" s="1"/>
    </row>
    <row r="146" spans="5:87" ht="60.75" hidden="1" customHeight="1" x14ac:dyDescent="0.2">
      <c r="E146" s="168"/>
      <c r="F146" s="168"/>
      <c r="G146" s="214"/>
      <c r="H146" s="168"/>
      <c r="I146" s="168"/>
      <c r="J146" s="168"/>
      <c r="K146" s="124" t="s">
        <v>149</v>
      </c>
      <c r="L146" s="45"/>
      <c r="M146" s="45" t="s">
        <v>243</v>
      </c>
      <c r="N146" s="45" t="s">
        <v>269</v>
      </c>
      <c r="O146" s="45">
        <v>1</v>
      </c>
      <c r="P146" s="48">
        <v>45698</v>
      </c>
      <c r="Q146" s="48">
        <v>45874</v>
      </c>
      <c r="R146" s="47">
        <f t="shared" ref="R146:R153" si="425">IF(OR(P146="",Q146=""),"",Q146-P146)</f>
        <v>176</v>
      </c>
      <c r="S146" s="49">
        <f t="shared" ref="S146:S153" ca="1" si="426">IF(OR(P146="",Q146=""),"",Q146-TODAY())</f>
        <v>181</v>
      </c>
      <c r="T146" s="50"/>
      <c r="U146" s="51" t="str">
        <f t="shared" ca="1" si="388"/>
        <v>Pendiente</v>
      </c>
      <c r="V146" s="51">
        <f ca="1">IF((OR(P146="",Q146="")),"",IF(U146="Finalizada","Finalizada",(Q146-$B$2)))</f>
        <v>181</v>
      </c>
      <c r="W146" s="51"/>
      <c r="X146" s="51"/>
      <c r="Y146" s="51"/>
      <c r="Z146" s="92">
        <f t="shared" si="422"/>
        <v>0</v>
      </c>
      <c r="AA146" s="92"/>
      <c r="AB146" s="92"/>
      <c r="AC146" s="92"/>
      <c r="AD146" s="89"/>
      <c r="AE146" s="89"/>
      <c r="AF146" s="89"/>
      <c r="AG146" s="89"/>
      <c r="AH146" s="89"/>
      <c r="AI146" s="89"/>
      <c r="AJ146" s="89"/>
      <c r="AK146" s="89"/>
      <c r="AL146" s="45">
        <v>0.05</v>
      </c>
      <c r="AM146" s="87">
        <f t="shared" si="390"/>
        <v>0</v>
      </c>
      <c r="AN146" s="45">
        <v>0.05</v>
      </c>
      <c r="AO146" s="87">
        <f t="shared" si="391"/>
        <v>0</v>
      </c>
      <c r="AP146" s="45">
        <v>0.9</v>
      </c>
      <c r="AQ146" s="87">
        <f t="shared" si="392"/>
        <v>0</v>
      </c>
      <c r="AR146" s="45">
        <v>0</v>
      </c>
      <c r="AS146" s="87">
        <f t="shared" si="393"/>
        <v>0</v>
      </c>
      <c r="AT146" s="164">
        <f t="shared" si="423"/>
        <v>1</v>
      </c>
      <c r="AU146" s="52"/>
      <c r="AV146" s="53">
        <f t="shared" si="394"/>
        <v>0</v>
      </c>
      <c r="AW146" s="52"/>
      <c r="AX146" s="53">
        <f t="shared" si="395"/>
        <v>0</v>
      </c>
      <c r="AY146" s="52"/>
      <c r="AZ146" s="53">
        <f t="shared" si="396"/>
        <v>0</v>
      </c>
      <c r="BA146" s="52"/>
      <c r="BB146" s="53">
        <f t="shared" si="397"/>
        <v>0</v>
      </c>
      <c r="BC146" s="54">
        <f t="shared" ref="BC146:BC153" si="427">AU146-AL146</f>
        <v>-0.05</v>
      </c>
      <c r="BD146" s="54">
        <f t="shared" ref="BD146:BD153" si="428">AW146-AN146</f>
        <v>-0.05</v>
      </c>
      <c r="BE146" s="54">
        <f t="shared" ref="BE146:BE153" si="429">AY146-AP146</f>
        <v>-0.9</v>
      </c>
      <c r="BF146" s="54">
        <f t="shared" ref="BF146:BF153" si="430">BA146-AR146</f>
        <v>0</v>
      </c>
      <c r="BG146" s="55">
        <f t="shared" ref="BG146:BG153" si="431">SUM(BC146)</f>
        <v>-0.05</v>
      </c>
      <c r="BH146" s="55">
        <f t="shared" ref="BH146:BH153" si="432">SUM(BC146,BD146)</f>
        <v>-0.1</v>
      </c>
      <c r="BI146" s="55">
        <f t="shared" ref="BI146:BI153" si="433">SUM(BC146:BE146)</f>
        <v>-1</v>
      </c>
      <c r="BJ146" s="55">
        <f t="shared" ref="BJ146:BJ153" si="434">SUM(BC146:BF146)</f>
        <v>-1</v>
      </c>
      <c r="BK146" s="45">
        <f t="shared" ref="BK146:BK153" si="435">SUM(AU146,AW146,AY146,BA146)</f>
        <v>0</v>
      </c>
      <c r="BL146" s="56" t="s">
        <v>85</v>
      </c>
      <c r="BM146" s="57"/>
      <c r="BN146" s="57"/>
      <c r="BO146" s="57"/>
      <c r="BP146" s="57"/>
      <c r="BQ146" s="57"/>
      <c r="BR146" s="57"/>
      <c r="BS146" s="57"/>
      <c r="BT146" s="57"/>
      <c r="BU146" s="57"/>
      <c r="BV146" s="57"/>
      <c r="BZ146" s="5"/>
      <c r="CI146" s="1"/>
    </row>
    <row r="147" spans="5:87" ht="60.75" hidden="1" customHeight="1" x14ac:dyDescent="0.2">
      <c r="E147" s="168"/>
      <c r="F147" s="168"/>
      <c r="G147" s="214"/>
      <c r="H147" s="168"/>
      <c r="I147" s="168"/>
      <c r="J147" s="168"/>
      <c r="K147" s="124" t="s">
        <v>150</v>
      </c>
      <c r="L147" s="45"/>
      <c r="M147" s="45" t="s">
        <v>244</v>
      </c>
      <c r="N147" s="45" t="s">
        <v>268</v>
      </c>
      <c r="O147" s="45">
        <v>1</v>
      </c>
      <c r="P147" s="48">
        <v>45880</v>
      </c>
      <c r="Q147" s="48">
        <v>46010</v>
      </c>
      <c r="R147" s="47">
        <f t="shared" si="425"/>
        <v>130</v>
      </c>
      <c r="S147" s="49">
        <f t="shared" ca="1" si="426"/>
        <v>317</v>
      </c>
      <c r="T147" s="50"/>
      <c r="U147" s="51" t="str">
        <f t="shared" ca="1" si="388"/>
        <v>Pendiente</v>
      </c>
      <c r="V147" s="51">
        <f t="shared" ref="V147:V153" ca="1" si="436">IF((OR(P147="",Q147="")),"",IF(U147="Finalizada","Finalizada",(Q147-$B$2)))</f>
        <v>317</v>
      </c>
      <c r="W147" s="51"/>
      <c r="X147" s="51"/>
      <c r="Y147" s="51"/>
      <c r="Z147" s="92">
        <f t="shared" si="422"/>
        <v>0</v>
      </c>
      <c r="AA147" s="92"/>
      <c r="AB147" s="92"/>
      <c r="AC147" s="92"/>
      <c r="AD147" s="89"/>
      <c r="AE147" s="89"/>
      <c r="AF147" s="89"/>
      <c r="AG147" s="89"/>
      <c r="AH147" s="89"/>
      <c r="AI147" s="89"/>
      <c r="AJ147" s="89"/>
      <c r="AK147" s="89"/>
      <c r="AL147" s="45">
        <v>0</v>
      </c>
      <c r="AM147" s="87">
        <f t="shared" si="390"/>
        <v>0</v>
      </c>
      <c r="AN147" s="45">
        <v>0</v>
      </c>
      <c r="AO147" s="87">
        <f t="shared" si="391"/>
        <v>0</v>
      </c>
      <c r="AP147" s="45">
        <v>0.05</v>
      </c>
      <c r="AQ147" s="87">
        <f t="shared" si="392"/>
        <v>0</v>
      </c>
      <c r="AR147" s="45">
        <v>0.95</v>
      </c>
      <c r="AS147" s="87">
        <f t="shared" si="393"/>
        <v>0</v>
      </c>
      <c r="AT147" s="164">
        <f t="shared" si="423"/>
        <v>1</v>
      </c>
      <c r="AU147" s="52"/>
      <c r="AV147" s="53">
        <f t="shared" si="394"/>
        <v>0</v>
      </c>
      <c r="AW147" s="52"/>
      <c r="AX147" s="53">
        <f t="shared" si="395"/>
        <v>0</v>
      </c>
      <c r="AY147" s="52"/>
      <c r="AZ147" s="53">
        <f t="shared" si="396"/>
        <v>0</v>
      </c>
      <c r="BA147" s="52"/>
      <c r="BB147" s="53">
        <f t="shared" si="397"/>
        <v>0</v>
      </c>
      <c r="BC147" s="54">
        <f t="shared" si="427"/>
        <v>0</v>
      </c>
      <c r="BD147" s="54">
        <f t="shared" si="428"/>
        <v>0</v>
      </c>
      <c r="BE147" s="54">
        <f t="shared" si="429"/>
        <v>-0.05</v>
      </c>
      <c r="BF147" s="54">
        <f t="shared" si="430"/>
        <v>-0.95</v>
      </c>
      <c r="BG147" s="55">
        <f t="shared" si="431"/>
        <v>0</v>
      </c>
      <c r="BH147" s="55">
        <f t="shared" si="432"/>
        <v>0</v>
      </c>
      <c r="BI147" s="55">
        <f t="shared" si="433"/>
        <v>-0.05</v>
      </c>
      <c r="BJ147" s="55">
        <f t="shared" si="434"/>
        <v>-1</v>
      </c>
      <c r="BK147" s="45">
        <f t="shared" si="435"/>
        <v>0</v>
      </c>
      <c r="BL147" s="56" t="s">
        <v>85</v>
      </c>
      <c r="BM147" s="57"/>
      <c r="BN147" s="57"/>
      <c r="BO147" s="57"/>
      <c r="BP147" s="57"/>
      <c r="BQ147" s="57"/>
      <c r="BR147" s="57"/>
      <c r="BS147" s="57"/>
      <c r="BT147" s="57"/>
      <c r="BU147" s="57"/>
      <c r="BV147" s="57"/>
      <c r="BZ147" s="5"/>
      <c r="CI147" s="1"/>
    </row>
    <row r="148" spans="5:87" ht="60.75" hidden="1" customHeight="1" x14ac:dyDescent="0.2">
      <c r="E148" s="168"/>
      <c r="F148" s="168"/>
      <c r="G148" s="214"/>
      <c r="H148" s="168"/>
      <c r="I148" s="168"/>
      <c r="J148" s="168"/>
      <c r="K148" s="124" t="s">
        <v>151</v>
      </c>
      <c r="L148" s="45"/>
      <c r="M148" s="45" t="s">
        <v>245</v>
      </c>
      <c r="N148" s="45" t="s">
        <v>270</v>
      </c>
      <c r="O148" s="45" t="e">
        <f>+#REF!</f>
        <v>#REF!</v>
      </c>
      <c r="P148" s="48">
        <v>45698</v>
      </c>
      <c r="Q148" s="48">
        <v>45874</v>
      </c>
      <c r="R148" s="47">
        <f t="shared" si="425"/>
        <v>176</v>
      </c>
      <c r="S148" s="49">
        <f t="shared" ca="1" si="426"/>
        <v>181</v>
      </c>
      <c r="T148" s="50"/>
      <c r="U148" s="51" t="str">
        <f t="shared" ca="1" si="388"/>
        <v>Pendiente</v>
      </c>
      <c r="V148" s="51">
        <f t="shared" ca="1" si="436"/>
        <v>181</v>
      </c>
      <c r="W148" s="51"/>
      <c r="X148" s="51"/>
      <c r="Y148" s="51"/>
      <c r="Z148" s="92">
        <f t="shared" si="422"/>
        <v>0</v>
      </c>
      <c r="AA148" s="92"/>
      <c r="AB148" s="92"/>
      <c r="AC148" s="92"/>
      <c r="AD148" s="89"/>
      <c r="AE148" s="89"/>
      <c r="AF148" s="89"/>
      <c r="AG148" s="89"/>
      <c r="AH148" s="89"/>
      <c r="AI148" s="89"/>
      <c r="AJ148" s="89"/>
      <c r="AK148" s="89"/>
      <c r="AL148" s="45">
        <v>0.05</v>
      </c>
      <c r="AM148" s="87">
        <f t="shared" si="390"/>
        <v>0</v>
      </c>
      <c r="AN148" s="45">
        <v>0.05</v>
      </c>
      <c r="AO148" s="87">
        <f t="shared" si="391"/>
        <v>0</v>
      </c>
      <c r="AP148" s="45">
        <v>0.9</v>
      </c>
      <c r="AQ148" s="87">
        <f t="shared" si="392"/>
        <v>0</v>
      </c>
      <c r="AR148" s="45">
        <v>0</v>
      </c>
      <c r="AS148" s="87">
        <f t="shared" si="393"/>
        <v>0</v>
      </c>
      <c r="AT148" s="164">
        <f t="shared" si="423"/>
        <v>1</v>
      </c>
      <c r="AU148" s="52"/>
      <c r="AV148" s="53">
        <f t="shared" si="394"/>
        <v>0</v>
      </c>
      <c r="AW148" s="52"/>
      <c r="AX148" s="53">
        <f t="shared" si="395"/>
        <v>0</v>
      </c>
      <c r="AY148" s="52"/>
      <c r="AZ148" s="53">
        <f t="shared" si="396"/>
        <v>0</v>
      </c>
      <c r="BA148" s="52"/>
      <c r="BB148" s="53">
        <f t="shared" si="397"/>
        <v>0</v>
      </c>
      <c r="BC148" s="54">
        <f t="shared" si="427"/>
        <v>-0.05</v>
      </c>
      <c r="BD148" s="54">
        <f t="shared" si="428"/>
        <v>-0.05</v>
      </c>
      <c r="BE148" s="54">
        <f t="shared" si="429"/>
        <v>-0.9</v>
      </c>
      <c r="BF148" s="54">
        <f t="shared" si="430"/>
        <v>0</v>
      </c>
      <c r="BG148" s="55">
        <f t="shared" si="431"/>
        <v>-0.05</v>
      </c>
      <c r="BH148" s="55">
        <f t="shared" si="432"/>
        <v>-0.1</v>
      </c>
      <c r="BI148" s="55">
        <f t="shared" si="433"/>
        <v>-1</v>
      </c>
      <c r="BJ148" s="55">
        <f t="shared" si="434"/>
        <v>-1</v>
      </c>
      <c r="BK148" s="45">
        <f t="shared" si="435"/>
        <v>0</v>
      </c>
      <c r="BL148" s="56" t="s">
        <v>85</v>
      </c>
      <c r="BM148" s="57"/>
      <c r="BN148" s="57"/>
      <c r="BO148" s="57"/>
      <c r="BP148" s="57"/>
      <c r="BQ148" s="57"/>
      <c r="BR148" s="57"/>
      <c r="BS148" s="57"/>
      <c r="BT148" s="57"/>
      <c r="BU148" s="57"/>
      <c r="BV148" s="57"/>
      <c r="BZ148" s="5"/>
      <c r="CI148" s="1"/>
    </row>
    <row r="149" spans="5:87" ht="60.75" hidden="1" customHeight="1" x14ac:dyDescent="0.2">
      <c r="E149" s="168"/>
      <c r="F149" s="168"/>
      <c r="G149" s="214"/>
      <c r="H149" s="168"/>
      <c r="I149" s="168"/>
      <c r="J149" s="168"/>
      <c r="K149" s="124" t="s">
        <v>152</v>
      </c>
      <c r="L149" s="45"/>
      <c r="M149" s="45" t="s">
        <v>504</v>
      </c>
      <c r="N149" s="45" t="s">
        <v>266</v>
      </c>
      <c r="O149" s="45">
        <v>1</v>
      </c>
      <c r="P149" s="48">
        <v>45658</v>
      </c>
      <c r="Q149" s="48">
        <v>46022</v>
      </c>
      <c r="R149" s="47">
        <f t="shared" si="425"/>
        <v>364</v>
      </c>
      <c r="S149" s="49">
        <f t="shared" ca="1" si="426"/>
        <v>329</v>
      </c>
      <c r="T149" s="50"/>
      <c r="U149" s="51" t="str">
        <f t="shared" ca="1" si="388"/>
        <v>Pendiente</v>
      </c>
      <c r="V149" s="51">
        <f t="shared" ref="V149" ca="1" si="437">IF((OR(P149="",Q149="")),"",IF(U149="Finalizada","Finalizada",(Q149-$B$2)))</f>
        <v>329</v>
      </c>
      <c r="W149" s="51"/>
      <c r="X149" s="51"/>
      <c r="Y149" s="51"/>
      <c r="Z149" s="92">
        <f t="shared" si="422"/>
        <v>0</v>
      </c>
      <c r="AA149" s="92"/>
      <c r="AB149" s="92"/>
      <c r="AC149" s="92"/>
      <c r="AD149" s="89"/>
      <c r="AE149" s="89"/>
      <c r="AF149" s="89"/>
      <c r="AG149" s="89"/>
      <c r="AH149" s="89"/>
      <c r="AI149" s="89"/>
      <c r="AJ149" s="89"/>
      <c r="AK149" s="89"/>
      <c r="AL149" s="45">
        <v>0.25</v>
      </c>
      <c r="AM149" s="87">
        <f t="shared" si="390"/>
        <v>0</v>
      </c>
      <c r="AN149" s="45">
        <v>0.25</v>
      </c>
      <c r="AO149" s="87">
        <f t="shared" si="391"/>
        <v>0</v>
      </c>
      <c r="AP149" s="45">
        <v>0.25</v>
      </c>
      <c r="AQ149" s="87">
        <f t="shared" si="392"/>
        <v>0</v>
      </c>
      <c r="AR149" s="45">
        <v>0.25</v>
      </c>
      <c r="AS149" s="87">
        <f t="shared" si="393"/>
        <v>0</v>
      </c>
      <c r="AT149" s="164">
        <f t="shared" si="423"/>
        <v>1</v>
      </c>
      <c r="AU149" s="52"/>
      <c r="AV149" s="53">
        <f t="shared" si="394"/>
        <v>0</v>
      </c>
      <c r="AW149" s="52"/>
      <c r="AX149" s="53">
        <f t="shared" si="395"/>
        <v>0</v>
      </c>
      <c r="AY149" s="52"/>
      <c r="AZ149" s="53">
        <f t="shared" si="396"/>
        <v>0</v>
      </c>
      <c r="BA149" s="52"/>
      <c r="BB149" s="53">
        <f t="shared" si="397"/>
        <v>0</v>
      </c>
      <c r="BC149" s="54"/>
      <c r="BD149" s="54"/>
      <c r="BE149" s="54"/>
      <c r="BF149" s="54"/>
      <c r="BG149" s="55"/>
      <c r="BH149" s="55"/>
      <c r="BI149" s="55"/>
      <c r="BJ149" s="55"/>
      <c r="BK149" s="45"/>
      <c r="BL149" s="56"/>
      <c r="BM149" s="57"/>
      <c r="BN149" s="57"/>
      <c r="BO149" s="57"/>
      <c r="BP149" s="57"/>
      <c r="BQ149" s="57"/>
      <c r="BR149" s="57"/>
      <c r="BS149" s="57"/>
      <c r="BT149" s="57"/>
      <c r="BU149" s="57"/>
      <c r="BV149" s="57"/>
      <c r="BZ149" s="5"/>
      <c r="CI149" s="1"/>
    </row>
    <row r="150" spans="5:87" ht="60.75" hidden="1" customHeight="1" x14ac:dyDescent="0.2">
      <c r="E150" s="168"/>
      <c r="F150" s="168"/>
      <c r="G150" s="214"/>
      <c r="H150" s="168"/>
      <c r="I150" s="168"/>
      <c r="J150" s="168"/>
      <c r="K150" s="124" t="s">
        <v>153</v>
      </c>
      <c r="L150" s="45"/>
      <c r="M150" s="45" t="s">
        <v>246</v>
      </c>
      <c r="N150" s="45" t="s">
        <v>271</v>
      </c>
      <c r="O150" s="45">
        <v>1</v>
      </c>
      <c r="P150" s="48">
        <v>45698</v>
      </c>
      <c r="Q150" s="48">
        <v>45874</v>
      </c>
      <c r="R150" s="47">
        <f t="shared" ref="R150:R152" si="438">IF(OR(P150="",Q150=""),"",Q150-P150)</f>
        <v>176</v>
      </c>
      <c r="S150" s="49">
        <f t="shared" ref="S150:S152" ca="1" si="439">IF(OR(P150="",Q150=""),"",Q150-TODAY())</f>
        <v>181</v>
      </c>
      <c r="T150" s="50"/>
      <c r="U150" s="51" t="str">
        <f t="shared" ca="1" si="388"/>
        <v>Pendiente</v>
      </c>
      <c r="V150" s="51">
        <f t="shared" ref="V150:V152" ca="1" si="440">IF((OR(P150="",Q150="")),"",IF(U150="Finalizada","Finalizada",(Q150-$B$2)))</f>
        <v>181</v>
      </c>
      <c r="W150" s="51"/>
      <c r="X150" s="51"/>
      <c r="Y150" s="51"/>
      <c r="Z150" s="92">
        <f t="shared" si="422"/>
        <v>0</v>
      </c>
      <c r="AA150" s="92"/>
      <c r="AB150" s="92"/>
      <c r="AC150" s="92"/>
      <c r="AD150" s="89"/>
      <c r="AE150" s="89"/>
      <c r="AF150" s="89"/>
      <c r="AG150" s="89"/>
      <c r="AH150" s="89"/>
      <c r="AI150" s="89"/>
      <c r="AJ150" s="89"/>
      <c r="AK150" s="89"/>
      <c r="AL150" s="45">
        <v>0.05</v>
      </c>
      <c r="AM150" s="87">
        <f t="shared" si="390"/>
        <v>0</v>
      </c>
      <c r="AN150" s="45">
        <v>0.05</v>
      </c>
      <c r="AO150" s="87">
        <f t="shared" si="391"/>
        <v>0</v>
      </c>
      <c r="AP150" s="45">
        <v>0.9</v>
      </c>
      <c r="AQ150" s="87">
        <f t="shared" si="392"/>
        <v>0</v>
      </c>
      <c r="AR150" s="45">
        <v>0</v>
      </c>
      <c r="AS150" s="87">
        <f t="shared" si="393"/>
        <v>0</v>
      </c>
      <c r="AT150" s="164">
        <f t="shared" si="423"/>
        <v>1</v>
      </c>
      <c r="AU150" s="52"/>
      <c r="AV150" s="53">
        <f t="shared" si="394"/>
        <v>0</v>
      </c>
      <c r="AW150" s="52"/>
      <c r="AX150" s="53">
        <f t="shared" si="395"/>
        <v>0</v>
      </c>
      <c r="AY150" s="52"/>
      <c r="AZ150" s="53">
        <f t="shared" si="396"/>
        <v>0</v>
      </c>
      <c r="BA150" s="52"/>
      <c r="BB150" s="53">
        <f t="shared" si="397"/>
        <v>0</v>
      </c>
      <c r="BC150" s="54">
        <f t="shared" ref="BC150:BC152" si="441">AU150-AL150</f>
        <v>-0.05</v>
      </c>
      <c r="BD150" s="54">
        <f t="shared" ref="BD150:BD152" si="442">AW150-AN150</f>
        <v>-0.05</v>
      </c>
      <c r="BE150" s="54">
        <f t="shared" ref="BE150:BE152" si="443">AY150-AP150</f>
        <v>-0.9</v>
      </c>
      <c r="BF150" s="54">
        <f t="shared" ref="BF150:BF152" si="444">BA150-AR150</f>
        <v>0</v>
      </c>
      <c r="BG150" s="55">
        <f t="shared" ref="BG150:BG152" si="445">SUM(BC150)</f>
        <v>-0.05</v>
      </c>
      <c r="BH150" s="55">
        <f t="shared" ref="BH150:BH152" si="446">SUM(BC150,BD150)</f>
        <v>-0.1</v>
      </c>
      <c r="BI150" s="55">
        <f t="shared" ref="BI150:BI152" si="447">SUM(BC150:BE150)</f>
        <v>-1</v>
      </c>
      <c r="BJ150" s="55">
        <f t="shared" ref="BJ150:BJ152" si="448">SUM(BC150:BF150)</f>
        <v>-1</v>
      </c>
      <c r="BK150" s="45">
        <f t="shared" ref="BK150:BK152" si="449">SUM(AU150,AW150,AY150,BA150)</f>
        <v>0</v>
      </c>
      <c r="BL150" s="56" t="s">
        <v>85</v>
      </c>
      <c r="BM150" s="57"/>
      <c r="BN150" s="57"/>
      <c r="BO150" s="57"/>
      <c r="BP150" s="57"/>
      <c r="BQ150" s="57"/>
      <c r="BR150" s="57"/>
      <c r="BS150" s="57"/>
      <c r="BT150" s="57"/>
      <c r="BU150" s="57"/>
      <c r="BV150" s="57"/>
      <c r="BZ150" s="5"/>
      <c r="CI150" s="1"/>
    </row>
    <row r="151" spans="5:87" ht="60.75" hidden="1" customHeight="1" x14ac:dyDescent="0.2">
      <c r="E151" s="168"/>
      <c r="F151" s="168"/>
      <c r="G151" s="214"/>
      <c r="H151" s="168"/>
      <c r="I151" s="168"/>
      <c r="J151" s="168"/>
      <c r="K151" s="124" t="s">
        <v>154</v>
      </c>
      <c r="L151" s="45"/>
      <c r="M151" s="45" t="s">
        <v>247</v>
      </c>
      <c r="N151" s="45" t="s">
        <v>268</v>
      </c>
      <c r="O151" s="45">
        <v>1</v>
      </c>
      <c r="P151" s="48">
        <v>45880</v>
      </c>
      <c r="Q151" s="48">
        <v>46010</v>
      </c>
      <c r="R151" s="47">
        <f t="shared" si="438"/>
        <v>130</v>
      </c>
      <c r="S151" s="49">
        <f t="shared" ca="1" si="439"/>
        <v>317</v>
      </c>
      <c r="T151" s="50"/>
      <c r="U151" s="51" t="str">
        <f t="shared" ca="1" si="388"/>
        <v>Pendiente</v>
      </c>
      <c r="V151" s="51">
        <f t="shared" ca="1" si="440"/>
        <v>317</v>
      </c>
      <c r="W151" s="51"/>
      <c r="X151" s="51"/>
      <c r="Y151" s="51"/>
      <c r="Z151" s="92">
        <f t="shared" si="422"/>
        <v>0</v>
      </c>
      <c r="AA151" s="92"/>
      <c r="AB151" s="92"/>
      <c r="AC151" s="92"/>
      <c r="AD151" s="89"/>
      <c r="AE151" s="89"/>
      <c r="AF151" s="89"/>
      <c r="AG151" s="89"/>
      <c r="AH151" s="89"/>
      <c r="AI151" s="89"/>
      <c r="AJ151" s="89"/>
      <c r="AK151" s="89"/>
      <c r="AL151" s="45">
        <v>0</v>
      </c>
      <c r="AM151" s="87">
        <f t="shared" si="390"/>
        <v>0</v>
      </c>
      <c r="AN151" s="45">
        <v>0</v>
      </c>
      <c r="AO151" s="87">
        <f t="shared" si="391"/>
        <v>0</v>
      </c>
      <c r="AP151" s="45">
        <v>0.05</v>
      </c>
      <c r="AQ151" s="87">
        <f t="shared" si="392"/>
        <v>0</v>
      </c>
      <c r="AR151" s="45">
        <v>0.95</v>
      </c>
      <c r="AS151" s="87">
        <f t="shared" si="393"/>
        <v>0</v>
      </c>
      <c r="AT151" s="164">
        <f t="shared" si="423"/>
        <v>1</v>
      </c>
      <c r="AU151" s="52"/>
      <c r="AV151" s="53">
        <f t="shared" si="394"/>
        <v>0</v>
      </c>
      <c r="AW151" s="52"/>
      <c r="AX151" s="53">
        <f t="shared" si="395"/>
        <v>0</v>
      </c>
      <c r="AY151" s="52"/>
      <c r="AZ151" s="53">
        <f t="shared" si="396"/>
        <v>0</v>
      </c>
      <c r="BA151" s="52"/>
      <c r="BB151" s="53">
        <f t="shared" si="397"/>
        <v>0</v>
      </c>
      <c r="BC151" s="54">
        <f t="shared" si="441"/>
        <v>0</v>
      </c>
      <c r="BD151" s="54">
        <f t="shared" si="442"/>
        <v>0</v>
      </c>
      <c r="BE151" s="54">
        <f t="shared" si="443"/>
        <v>-0.05</v>
      </c>
      <c r="BF151" s="54">
        <f t="shared" si="444"/>
        <v>-0.95</v>
      </c>
      <c r="BG151" s="55">
        <f t="shared" si="445"/>
        <v>0</v>
      </c>
      <c r="BH151" s="55">
        <f t="shared" si="446"/>
        <v>0</v>
      </c>
      <c r="BI151" s="55">
        <f t="shared" si="447"/>
        <v>-0.05</v>
      </c>
      <c r="BJ151" s="55">
        <f t="shared" si="448"/>
        <v>-1</v>
      </c>
      <c r="BK151" s="45">
        <f t="shared" si="449"/>
        <v>0</v>
      </c>
      <c r="BL151" s="56" t="s">
        <v>85</v>
      </c>
      <c r="BM151" s="57"/>
      <c r="BN151" s="57"/>
      <c r="BO151" s="57"/>
      <c r="BP151" s="57"/>
      <c r="BQ151" s="57"/>
      <c r="BR151" s="57"/>
      <c r="BS151" s="57"/>
      <c r="BT151" s="57"/>
      <c r="BU151" s="57"/>
      <c r="BV151" s="57"/>
      <c r="BZ151" s="5"/>
      <c r="CI151" s="1"/>
    </row>
    <row r="152" spans="5:87" ht="60.75" hidden="1" customHeight="1" x14ac:dyDescent="0.2">
      <c r="E152" s="168"/>
      <c r="F152" s="168"/>
      <c r="G152" s="214"/>
      <c r="H152" s="168"/>
      <c r="I152" s="168"/>
      <c r="J152" s="168"/>
      <c r="K152" s="124" t="s">
        <v>155</v>
      </c>
      <c r="L152" s="45"/>
      <c r="M152" s="45" t="s">
        <v>248</v>
      </c>
      <c r="N152" s="45" t="s">
        <v>272</v>
      </c>
      <c r="O152" s="45">
        <v>1</v>
      </c>
      <c r="P152" s="48">
        <v>45705</v>
      </c>
      <c r="Q152" s="48">
        <v>45880</v>
      </c>
      <c r="R152" s="47">
        <f t="shared" si="438"/>
        <v>175</v>
      </c>
      <c r="S152" s="49">
        <f t="shared" ca="1" si="439"/>
        <v>187</v>
      </c>
      <c r="T152" s="50"/>
      <c r="U152" s="51" t="str">
        <f t="shared" ca="1" si="388"/>
        <v>Pendiente</v>
      </c>
      <c r="V152" s="51">
        <f t="shared" ca="1" si="440"/>
        <v>187</v>
      </c>
      <c r="W152" s="51"/>
      <c r="X152" s="51"/>
      <c r="Y152" s="51"/>
      <c r="Z152" s="92">
        <f t="shared" si="422"/>
        <v>0</v>
      </c>
      <c r="AA152" s="92"/>
      <c r="AB152" s="92"/>
      <c r="AC152" s="92"/>
      <c r="AD152" s="89"/>
      <c r="AE152" s="89"/>
      <c r="AF152" s="89"/>
      <c r="AG152" s="89"/>
      <c r="AH152" s="89"/>
      <c r="AI152" s="89"/>
      <c r="AJ152" s="89"/>
      <c r="AK152" s="89"/>
      <c r="AL152" s="45">
        <v>0.05</v>
      </c>
      <c r="AM152" s="87">
        <f t="shared" si="390"/>
        <v>0</v>
      </c>
      <c r="AN152" s="45">
        <v>0.05</v>
      </c>
      <c r="AO152" s="87">
        <f t="shared" si="391"/>
        <v>0</v>
      </c>
      <c r="AP152" s="45">
        <v>0.9</v>
      </c>
      <c r="AQ152" s="87">
        <f t="shared" si="392"/>
        <v>0</v>
      </c>
      <c r="AR152" s="45">
        <v>0</v>
      </c>
      <c r="AS152" s="87">
        <f t="shared" si="393"/>
        <v>0</v>
      </c>
      <c r="AT152" s="164">
        <f t="shared" si="423"/>
        <v>1</v>
      </c>
      <c r="AU152" s="52"/>
      <c r="AV152" s="53">
        <f t="shared" si="394"/>
        <v>0</v>
      </c>
      <c r="AW152" s="52"/>
      <c r="AX152" s="53">
        <f t="shared" si="395"/>
        <v>0</v>
      </c>
      <c r="AY152" s="52"/>
      <c r="AZ152" s="53">
        <f t="shared" si="396"/>
        <v>0</v>
      </c>
      <c r="BA152" s="52"/>
      <c r="BB152" s="53">
        <f t="shared" si="397"/>
        <v>0</v>
      </c>
      <c r="BC152" s="54">
        <f t="shared" si="441"/>
        <v>-0.05</v>
      </c>
      <c r="BD152" s="54">
        <f t="shared" si="442"/>
        <v>-0.05</v>
      </c>
      <c r="BE152" s="54">
        <f t="shared" si="443"/>
        <v>-0.9</v>
      </c>
      <c r="BF152" s="54">
        <f t="shared" si="444"/>
        <v>0</v>
      </c>
      <c r="BG152" s="55">
        <f t="shared" si="445"/>
        <v>-0.05</v>
      </c>
      <c r="BH152" s="55">
        <f t="shared" si="446"/>
        <v>-0.1</v>
      </c>
      <c r="BI152" s="55">
        <f t="shared" si="447"/>
        <v>-1</v>
      </c>
      <c r="BJ152" s="55">
        <f t="shared" si="448"/>
        <v>-1</v>
      </c>
      <c r="BK152" s="45">
        <f t="shared" si="449"/>
        <v>0</v>
      </c>
      <c r="BL152" s="56" t="s">
        <v>85</v>
      </c>
      <c r="BM152" s="57"/>
      <c r="BN152" s="57"/>
      <c r="BO152" s="57"/>
      <c r="BP152" s="57"/>
      <c r="BQ152" s="57"/>
      <c r="BR152" s="57"/>
      <c r="BS152" s="57"/>
      <c r="BT152" s="57"/>
      <c r="BU152" s="57"/>
      <c r="BV152" s="57"/>
      <c r="BZ152" s="5"/>
      <c r="CI152" s="1"/>
    </row>
    <row r="153" spans="5:87" ht="60.75" hidden="1" customHeight="1" x14ac:dyDescent="0.2">
      <c r="E153" s="168"/>
      <c r="F153" s="168"/>
      <c r="G153" s="214"/>
      <c r="H153" s="168"/>
      <c r="I153" s="168"/>
      <c r="J153" s="168"/>
      <c r="K153" s="124" t="s">
        <v>156</v>
      </c>
      <c r="L153" s="45"/>
      <c r="M153" s="45" t="s">
        <v>249</v>
      </c>
      <c r="N153" s="45" t="s">
        <v>268</v>
      </c>
      <c r="O153" s="45">
        <v>1</v>
      </c>
      <c r="P153" s="48">
        <v>45882</v>
      </c>
      <c r="Q153" s="48">
        <v>46010</v>
      </c>
      <c r="R153" s="47">
        <f t="shared" si="425"/>
        <v>128</v>
      </c>
      <c r="S153" s="49">
        <f t="shared" ca="1" si="426"/>
        <v>317</v>
      </c>
      <c r="T153" s="50"/>
      <c r="U153" s="51" t="str">
        <f t="shared" ca="1" si="388"/>
        <v>Pendiente</v>
      </c>
      <c r="V153" s="51">
        <f t="shared" ca="1" si="436"/>
        <v>317</v>
      </c>
      <c r="W153" s="51"/>
      <c r="X153" s="51"/>
      <c r="Y153" s="51"/>
      <c r="Z153" s="92">
        <f t="shared" si="422"/>
        <v>0</v>
      </c>
      <c r="AA153" s="92"/>
      <c r="AB153" s="92"/>
      <c r="AC153" s="92"/>
      <c r="AD153" s="89"/>
      <c r="AE153" s="89"/>
      <c r="AF153" s="89"/>
      <c r="AG153" s="89"/>
      <c r="AH153" s="89"/>
      <c r="AI153" s="89"/>
      <c r="AJ153" s="89"/>
      <c r="AK153" s="89"/>
      <c r="AL153" s="45">
        <v>0</v>
      </c>
      <c r="AM153" s="87">
        <f t="shared" si="390"/>
        <v>0</v>
      </c>
      <c r="AN153" s="45">
        <v>0</v>
      </c>
      <c r="AO153" s="87">
        <f t="shared" si="391"/>
        <v>0</v>
      </c>
      <c r="AP153" s="45">
        <v>0.05</v>
      </c>
      <c r="AQ153" s="87">
        <f t="shared" si="392"/>
        <v>0</v>
      </c>
      <c r="AR153" s="45">
        <v>0.95</v>
      </c>
      <c r="AS153" s="87">
        <f t="shared" si="393"/>
        <v>0</v>
      </c>
      <c r="AT153" s="164">
        <f t="shared" si="423"/>
        <v>1</v>
      </c>
      <c r="AU153" s="52"/>
      <c r="AV153" s="53">
        <f t="shared" si="394"/>
        <v>0</v>
      </c>
      <c r="AW153" s="52"/>
      <c r="AX153" s="53">
        <f t="shared" si="395"/>
        <v>0</v>
      </c>
      <c r="AY153" s="52"/>
      <c r="AZ153" s="53">
        <f t="shared" si="396"/>
        <v>0</v>
      </c>
      <c r="BA153" s="52"/>
      <c r="BB153" s="53">
        <f t="shared" si="397"/>
        <v>0</v>
      </c>
      <c r="BC153" s="54">
        <f t="shared" si="427"/>
        <v>0</v>
      </c>
      <c r="BD153" s="54">
        <f t="shared" si="428"/>
        <v>0</v>
      </c>
      <c r="BE153" s="54">
        <f t="shared" si="429"/>
        <v>-0.05</v>
      </c>
      <c r="BF153" s="54">
        <f t="shared" si="430"/>
        <v>-0.95</v>
      </c>
      <c r="BG153" s="55">
        <f t="shared" si="431"/>
        <v>0</v>
      </c>
      <c r="BH153" s="55">
        <f t="shared" si="432"/>
        <v>0</v>
      </c>
      <c r="BI153" s="55">
        <f t="shared" si="433"/>
        <v>-0.05</v>
      </c>
      <c r="BJ153" s="55">
        <f t="shared" si="434"/>
        <v>-1</v>
      </c>
      <c r="BK153" s="45">
        <f t="shared" si="435"/>
        <v>0</v>
      </c>
      <c r="BL153" s="56" t="s">
        <v>85</v>
      </c>
      <c r="BM153" s="57"/>
      <c r="BN153" s="57"/>
      <c r="BO153" s="57"/>
      <c r="BP153" s="57"/>
      <c r="BQ153" s="57"/>
      <c r="BR153" s="57"/>
      <c r="BS153" s="57"/>
      <c r="BT153" s="57"/>
      <c r="BU153" s="57"/>
      <c r="BV153" s="57"/>
      <c r="BZ153" s="5"/>
      <c r="CI153" s="1"/>
    </row>
    <row r="154" spans="5:87" ht="60.75" hidden="1" customHeight="1" x14ac:dyDescent="0.2">
      <c r="E154" s="168"/>
      <c r="F154" s="168"/>
      <c r="G154" s="214"/>
      <c r="H154" s="168"/>
      <c r="I154" s="168"/>
      <c r="J154" s="168"/>
      <c r="K154" s="124" t="s">
        <v>160</v>
      </c>
      <c r="L154" s="45"/>
      <c r="M154" s="45" t="s">
        <v>505</v>
      </c>
      <c r="N154" s="45" t="s">
        <v>506</v>
      </c>
      <c r="O154" s="45">
        <v>1</v>
      </c>
      <c r="P154" s="48">
        <v>45705</v>
      </c>
      <c r="Q154" s="48">
        <v>45880</v>
      </c>
      <c r="R154" s="47">
        <f t="shared" ref="R154:R167" si="450">IF(OR(P154="",Q154=""),"",Q154-P154)</f>
        <v>175</v>
      </c>
      <c r="S154" s="49">
        <f t="shared" ref="S154:S167" ca="1" si="451">IF(OR(P154="",Q154=""),"",Q154-TODAY())</f>
        <v>187</v>
      </c>
      <c r="T154" s="50"/>
      <c r="U154" s="51" t="str">
        <f t="shared" ca="1" si="388"/>
        <v>Pendiente</v>
      </c>
      <c r="V154" s="51">
        <f t="shared" ref="V154:V159" ca="1" si="452">IF((OR(P154="",Q154="")),"",IF(U154="Finalizada","Finalizada",(Q154-$B$2)))</f>
        <v>187</v>
      </c>
      <c r="W154" s="51"/>
      <c r="X154" s="51"/>
      <c r="Y154" s="51"/>
      <c r="Z154" s="92">
        <f t="shared" si="422"/>
        <v>0</v>
      </c>
      <c r="AA154" s="92"/>
      <c r="AB154" s="92"/>
      <c r="AC154" s="92"/>
      <c r="AD154" s="89"/>
      <c r="AE154" s="89"/>
      <c r="AF154" s="89"/>
      <c r="AG154" s="89"/>
      <c r="AH154" s="89"/>
      <c r="AI154" s="89"/>
      <c r="AJ154" s="89"/>
      <c r="AK154" s="89"/>
      <c r="AL154" s="45">
        <v>0.05</v>
      </c>
      <c r="AM154" s="87">
        <f t="shared" si="390"/>
        <v>0</v>
      </c>
      <c r="AN154" s="45">
        <v>0.05</v>
      </c>
      <c r="AO154" s="87">
        <f t="shared" si="391"/>
        <v>0</v>
      </c>
      <c r="AP154" s="45">
        <v>0.9</v>
      </c>
      <c r="AQ154" s="87">
        <f t="shared" si="392"/>
        <v>0</v>
      </c>
      <c r="AR154" s="45">
        <v>0</v>
      </c>
      <c r="AS154" s="87">
        <f t="shared" si="393"/>
        <v>0</v>
      </c>
      <c r="AT154" s="164">
        <f t="shared" si="423"/>
        <v>1</v>
      </c>
      <c r="AU154" s="52"/>
      <c r="AV154" s="53"/>
      <c r="AW154" s="52"/>
      <c r="AX154" s="53"/>
      <c r="AY154" s="52"/>
      <c r="AZ154" s="53"/>
      <c r="BA154" s="52"/>
      <c r="BB154" s="53"/>
      <c r="BC154" s="107"/>
      <c r="BD154" s="54"/>
      <c r="BE154" s="54"/>
      <c r="BF154" s="54"/>
      <c r="BG154" s="55"/>
      <c r="BH154" s="55"/>
      <c r="BI154" s="55"/>
      <c r="BJ154" s="55"/>
      <c r="BK154" s="45"/>
      <c r="BL154" s="108"/>
      <c r="BM154" s="109"/>
      <c r="BN154" s="109"/>
      <c r="BO154" s="109"/>
      <c r="BP154" s="109"/>
      <c r="BQ154" s="109"/>
      <c r="BR154" s="109"/>
      <c r="BS154" s="109"/>
      <c r="BT154" s="109"/>
      <c r="BU154" s="109"/>
      <c r="BV154" s="109"/>
      <c r="BZ154" s="5"/>
      <c r="CI154" s="1"/>
    </row>
    <row r="155" spans="5:87" ht="60.75" hidden="1" customHeight="1" x14ac:dyDescent="0.2">
      <c r="E155" s="168"/>
      <c r="F155" s="168"/>
      <c r="G155" s="214"/>
      <c r="H155" s="168"/>
      <c r="I155" s="168"/>
      <c r="J155" s="168"/>
      <c r="K155" s="124" t="s">
        <v>161</v>
      </c>
      <c r="L155" s="45"/>
      <c r="M155" s="45" t="s">
        <v>507</v>
      </c>
      <c r="N155" s="45" t="s">
        <v>268</v>
      </c>
      <c r="O155" s="45">
        <v>1</v>
      </c>
      <c r="P155" s="48">
        <v>45882</v>
      </c>
      <c r="Q155" s="48">
        <v>46010</v>
      </c>
      <c r="R155" s="47">
        <f t="shared" si="450"/>
        <v>128</v>
      </c>
      <c r="S155" s="49">
        <f t="shared" ca="1" si="451"/>
        <v>317</v>
      </c>
      <c r="T155" s="50"/>
      <c r="U155" s="51" t="str">
        <f t="shared" ca="1" si="388"/>
        <v>Pendiente</v>
      </c>
      <c r="V155" s="51">
        <f t="shared" ca="1" si="452"/>
        <v>317</v>
      </c>
      <c r="W155" s="51"/>
      <c r="X155" s="51"/>
      <c r="Y155" s="51"/>
      <c r="Z155" s="92">
        <f t="shared" si="422"/>
        <v>0</v>
      </c>
      <c r="AA155" s="92"/>
      <c r="AB155" s="92"/>
      <c r="AC155" s="92"/>
      <c r="AD155" s="89"/>
      <c r="AE155" s="89"/>
      <c r="AF155" s="89"/>
      <c r="AG155" s="89"/>
      <c r="AH155" s="89"/>
      <c r="AI155" s="89"/>
      <c r="AJ155" s="89"/>
      <c r="AK155" s="89"/>
      <c r="AL155" s="45"/>
      <c r="AM155" s="87">
        <f t="shared" si="390"/>
        <v>0</v>
      </c>
      <c r="AN155" s="45"/>
      <c r="AO155" s="87">
        <f t="shared" si="391"/>
        <v>0</v>
      </c>
      <c r="AP155" s="45">
        <v>0.05</v>
      </c>
      <c r="AQ155" s="87">
        <f t="shared" si="392"/>
        <v>0</v>
      </c>
      <c r="AR155" s="45">
        <v>0.95</v>
      </c>
      <c r="AS155" s="87">
        <f t="shared" si="393"/>
        <v>0</v>
      </c>
      <c r="AT155" s="164">
        <f t="shared" si="423"/>
        <v>1</v>
      </c>
      <c r="AU155" s="52"/>
      <c r="AV155" s="53"/>
      <c r="AW155" s="52"/>
      <c r="AX155" s="53"/>
      <c r="AY155" s="52"/>
      <c r="AZ155" s="53"/>
      <c r="BA155" s="52"/>
      <c r="BB155" s="53"/>
      <c r="BC155" s="107"/>
      <c r="BD155" s="54"/>
      <c r="BE155" s="54"/>
      <c r="BF155" s="54"/>
      <c r="BG155" s="55"/>
      <c r="BH155" s="55"/>
      <c r="BI155" s="55"/>
      <c r="BJ155" s="55"/>
      <c r="BK155" s="45"/>
      <c r="BL155" s="108"/>
      <c r="BM155" s="109"/>
      <c r="BN155" s="109"/>
      <c r="BO155" s="109"/>
      <c r="BP155" s="109"/>
      <c r="BQ155" s="109"/>
      <c r="BR155" s="109"/>
      <c r="BS155" s="109"/>
      <c r="BT155" s="109"/>
      <c r="BU155" s="109"/>
      <c r="BV155" s="109"/>
      <c r="BZ155" s="5"/>
      <c r="CI155" s="1"/>
    </row>
    <row r="156" spans="5:87" ht="60.75" hidden="1" customHeight="1" x14ac:dyDescent="0.2">
      <c r="E156" s="168"/>
      <c r="F156" s="168"/>
      <c r="G156" s="214"/>
      <c r="H156" s="168"/>
      <c r="I156" s="168"/>
      <c r="J156" s="168"/>
      <c r="K156" s="124" t="s">
        <v>218</v>
      </c>
      <c r="L156" s="45"/>
      <c r="M156" s="45" t="s">
        <v>250</v>
      </c>
      <c r="N156" s="45" t="s">
        <v>273</v>
      </c>
      <c r="O156" s="45">
        <v>1</v>
      </c>
      <c r="P156" s="48">
        <v>45705</v>
      </c>
      <c r="Q156" s="48">
        <v>45880</v>
      </c>
      <c r="R156" s="47">
        <f t="shared" si="450"/>
        <v>175</v>
      </c>
      <c r="S156" s="49">
        <f t="shared" ca="1" si="451"/>
        <v>187</v>
      </c>
      <c r="T156" s="50"/>
      <c r="U156" s="51" t="str">
        <f t="shared" ref="U156:U169" ca="1" si="453">IF(R156="","",(IF(AND(S156&gt;0,BK156&lt;100%),"Pendiente",IF(AND(S156&gt;0,BK156=100%),"Finalizada",IF(AND(S156&lt;0,BK156=100%),"Finalizada","Pendiente")))))</f>
        <v>Pendiente</v>
      </c>
      <c r="V156" s="51">
        <f t="shared" ca="1" si="452"/>
        <v>187</v>
      </c>
      <c r="W156" s="51"/>
      <c r="X156" s="51"/>
      <c r="Y156" s="51"/>
      <c r="Z156" s="92">
        <f t="shared" si="422"/>
        <v>0</v>
      </c>
      <c r="AA156" s="92"/>
      <c r="AB156" s="92"/>
      <c r="AC156" s="92"/>
      <c r="AD156" s="89"/>
      <c r="AE156" s="89"/>
      <c r="AF156" s="89"/>
      <c r="AG156" s="89"/>
      <c r="AH156" s="89"/>
      <c r="AI156" s="89"/>
      <c r="AJ156" s="89"/>
      <c r="AK156" s="89"/>
      <c r="AL156" s="45">
        <v>0.05</v>
      </c>
      <c r="AM156" s="87">
        <f t="shared" ref="AM156:AM169" si="454">AL156*L156</f>
        <v>0</v>
      </c>
      <c r="AN156" s="45">
        <v>0.05</v>
      </c>
      <c r="AO156" s="87">
        <f t="shared" ref="AO156:AO169" si="455">AN156*L156</f>
        <v>0</v>
      </c>
      <c r="AP156" s="45">
        <v>0.9</v>
      </c>
      <c r="AQ156" s="87">
        <f t="shared" ref="AQ156:AQ169" si="456">AP156*L156</f>
        <v>0</v>
      </c>
      <c r="AR156" s="45"/>
      <c r="AS156" s="87">
        <f t="shared" ref="AS156:AS169" si="457">AR156*L156</f>
        <v>0</v>
      </c>
      <c r="AT156" s="164">
        <f t="shared" si="423"/>
        <v>1</v>
      </c>
      <c r="AU156" s="52"/>
      <c r="AV156" s="53">
        <f t="shared" ref="AV156:AV167" si="458">AU156*L156</f>
        <v>0</v>
      </c>
      <c r="AW156" s="52"/>
      <c r="AX156" s="53">
        <f t="shared" ref="AX156:AX167" si="459">AW156*L156</f>
        <v>0</v>
      </c>
      <c r="AY156" s="52"/>
      <c r="AZ156" s="53">
        <f t="shared" ref="AZ156:AZ167" si="460">AY156*L156</f>
        <v>0</v>
      </c>
      <c r="BA156" s="52"/>
      <c r="BB156" s="53">
        <f t="shared" ref="BB156:BB167" si="461">BA156*L156</f>
        <v>0</v>
      </c>
      <c r="BC156" s="54">
        <f t="shared" ref="BC156:BC162" si="462">AU156-AL156</f>
        <v>-0.05</v>
      </c>
      <c r="BD156" s="54">
        <f t="shared" ref="BD156:BD162" si="463">AW156-AN156</f>
        <v>-0.05</v>
      </c>
      <c r="BE156" s="54">
        <f t="shared" ref="BE156:BE157" si="464">AY156-AP156</f>
        <v>-0.9</v>
      </c>
      <c r="BF156" s="54">
        <f t="shared" ref="BF156:BF157" si="465">BA156-AR156</f>
        <v>0</v>
      </c>
      <c r="BG156" s="55">
        <f t="shared" ref="BG156:BG162" si="466">SUM(BC156)</f>
        <v>-0.05</v>
      </c>
      <c r="BH156" s="55">
        <f t="shared" ref="BH156:BH162" si="467">SUM(BC156,BD156)</f>
        <v>-0.1</v>
      </c>
      <c r="BI156" s="55">
        <f t="shared" ref="BI156:BI157" si="468">SUM(BC156:BE156)</f>
        <v>-1</v>
      </c>
      <c r="BJ156" s="55">
        <f t="shared" ref="BJ156:BJ157" si="469">SUM(BC156:BF156)</f>
        <v>-1</v>
      </c>
      <c r="BK156" s="45">
        <f t="shared" ref="BK156:BK157" si="470">SUM(AU156,AW156,AY156,BA156)</f>
        <v>0</v>
      </c>
      <c r="BL156" s="56" t="s">
        <v>85</v>
      </c>
      <c r="BM156" s="57"/>
      <c r="BN156" s="57"/>
      <c r="BO156" s="57"/>
      <c r="BP156" s="57"/>
      <c r="BQ156" s="57"/>
      <c r="BR156" s="57"/>
      <c r="BS156" s="57"/>
      <c r="BT156" s="57"/>
      <c r="BU156" s="57"/>
      <c r="BV156" s="57"/>
      <c r="BZ156" s="5"/>
      <c r="CI156" s="1"/>
    </row>
    <row r="157" spans="5:87" ht="60.75" hidden="1" customHeight="1" x14ac:dyDescent="0.2">
      <c r="E157" s="168"/>
      <c r="F157" s="168"/>
      <c r="G157" s="214"/>
      <c r="H157" s="168"/>
      <c r="I157" s="168"/>
      <c r="J157" s="168"/>
      <c r="K157" s="124" t="s">
        <v>219</v>
      </c>
      <c r="L157" s="45"/>
      <c r="M157" s="45" t="s">
        <v>251</v>
      </c>
      <c r="N157" s="45" t="s">
        <v>268</v>
      </c>
      <c r="O157" s="45">
        <v>1</v>
      </c>
      <c r="P157" s="48">
        <v>45882</v>
      </c>
      <c r="Q157" s="48">
        <v>46010</v>
      </c>
      <c r="R157" s="47">
        <f t="shared" si="450"/>
        <v>128</v>
      </c>
      <c r="S157" s="49">
        <f t="shared" ca="1" si="451"/>
        <v>317</v>
      </c>
      <c r="T157" s="50"/>
      <c r="U157" s="51" t="str">
        <f t="shared" ca="1" si="453"/>
        <v>Pendiente</v>
      </c>
      <c r="V157" s="51">
        <f t="shared" ca="1" si="452"/>
        <v>317</v>
      </c>
      <c r="W157" s="51"/>
      <c r="X157" s="51"/>
      <c r="Y157" s="51"/>
      <c r="Z157" s="92">
        <f t="shared" si="422"/>
        <v>0</v>
      </c>
      <c r="AA157" s="92"/>
      <c r="AB157" s="92"/>
      <c r="AC157" s="92"/>
      <c r="AD157" s="89"/>
      <c r="AE157" s="89"/>
      <c r="AF157" s="89"/>
      <c r="AG157" s="89"/>
      <c r="AH157" s="89"/>
      <c r="AI157" s="89"/>
      <c r="AJ157" s="89"/>
      <c r="AK157" s="89"/>
      <c r="AL157" s="45"/>
      <c r="AM157" s="87">
        <f t="shared" si="454"/>
        <v>0</v>
      </c>
      <c r="AN157" s="45"/>
      <c r="AO157" s="87">
        <f t="shared" si="455"/>
        <v>0</v>
      </c>
      <c r="AP157" s="45">
        <v>0.05</v>
      </c>
      <c r="AQ157" s="87">
        <f t="shared" si="456"/>
        <v>0</v>
      </c>
      <c r="AR157" s="45">
        <v>0.95</v>
      </c>
      <c r="AS157" s="87">
        <f t="shared" si="457"/>
        <v>0</v>
      </c>
      <c r="AT157" s="164">
        <f t="shared" si="423"/>
        <v>1</v>
      </c>
      <c r="AU157" s="52"/>
      <c r="AV157" s="53">
        <f t="shared" si="458"/>
        <v>0</v>
      </c>
      <c r="AW157" s="52"/>
      <c r="AX157" s="53">
        <f t="shared" si="459"/>
        <v>0</v>
      </c>
      <c r="AY157" s="52"/>
      <c r="AZ157" s="53">
        <f t="shared" si="460"/>
        <v>0</v>
      </c>
      <c r="BA157" s="52"/>
      <c r="BB157" s="53">
        <f t="shared" si="461"/>
        <v>0</v>
      </c>
      <c r="BC157" s="54">
        <f t="shared" si="462"/>
        <v>0</v>
      </c>
      <c r="BD157" s="54">
        <f t="shared" si="463"/>
        <v>0</v>
      </c>
      <c r="BE157" s="54">
        <f t="shared" si="464"/>
        <v>-0.05</v>
      </c>
      <c r="BF157" s="54">
        <f t="shared" si="465"/>
        <v>-0.95</v>
      </c>
      <c r="BG157" s="55">
        <f t="shared" si="466"/>
        <v>0</v>
      </c>
      <c r="BH157" s="55">
        <f t="shared" si="467"/>
        <v>0</v>
      </c>
      <c r="BI157" s="55">
        <f t="shared" si="468"/>
        <v>-0.05</v>
      </c>
      <c r="BJ157" s="55">
        <f t="shared" si="469"/>
        <v>-1</v>
      </c>
      <c r="BK157" s="45">
        <f t="shared" si="470"/>
        <v>0</v>
      </c>
      <c r="BL157" s="56" t="s">
        <v>85</v>
      </c>
      <c r="BM157" s="57"/>
      <c r="BN157" s="57"/>
      <c r="BO157" s="57"/>
      <c r="BP157" s="57"/>
      <c r="BQ157" s="57"/>
      <c r="BR157" s="57"/>
      <c r="BS157" s="57"/>
      <c r="BT157" s="57"/>
      <c r="BU157" s="57"/>
      <c r="BV157" s="57"/>
      <c r="BZ157" s="5"/>
      <c r="CI157" s="1"/>
    </row>
    <row r="158" spans="5:87" ht="60.75" hidden="1" customHeight="1" x14ac:dyDescent="0.2">
      <c r="E158" s="168"/>
      <c r="F158" s="168"/>
      <c r="G158" s="214"/>
      <c r="H158" s="168"/>
      <c r="I158" s="168"/>
      <c r="J158" s="168"/>
      <c r="K158" s="124" t="s">
        <v>220</v>
      </c>
      <c r="L158" s="45"/>
      <c r="M158" s="45" t="s">
        <v>252</v>
      </c>
      <c r="N158" s="45" t="s">
        <v>274</v>
      </c>
      <c r="O158" s="45">
        <v>1</v>
      </c>
      <c r="P158" s="48">
        <v>45705</v>
      </c>
      <c r="Q158" s="48">
        <v>45880</v>
      </c>
      <c r="R158" s="47">
        <f t="shared" si="450"/>
        <v>175</v>
      </c>
      <c r="S158" s="49">
        <f t="shared" ca="1" si="451"/>
        <v>187</v>
      </c>
      <c r="T158" s="50"/>
      <c r="U158" s="51" t="str">
        <f t="shared" ca="1" si="453"/>
        <v>Pendiente</v>
      </c>
      <c r="V158" s="51">
        <f t="shared" ca="1" si="452"/>
        <v>187</v>
      </c>
      <c r="W158" s="51"/>
      <c r="X158" s="51"/>
      <c r="Y158" s="51"/>
      <c r="Z158" s="92">
        <f t="shared" si="422"/>
        <v>0</v>
      </c>
      <c r="AA158" s="92"/>
      <c r="AB158" s="92"/>
      <c r="AC158" s="92"/>
      <c r="AD158" s="89"/>
      <c r="AE158" s="89"/>
      <c r="AF158" s="89"/>
      <c r="AG158" s="89"/>
      <c r="AH158" s="89"/>
      <c r="AI158" s="89"/>
      <c r="AJ158" s="89"/>
      <c r="AK158" s="89"/>
      <c r="AL158" s="45">
        <v>0.05</v>
      </c>
      <c r="AM158" s="87">
        <f t="shared" si="454"/>
        <v>0</v>
      </c>
      <c r="AN158" s="45">
        <v>0.05</v>
      </c>
      <c r="AO158" s="87">
        <f t="shared" si="455"/>
        <v>0</v>
      </c>
      <c r="AP158" s="45">
        <v>0.9</v>
      </c>
      <c r="AQ158" s="87">
        <f t="shared" si="456"/>
        <v>0</v>
      </c>
      <c r="AR158" s="45"/>
      <c r="AS158" s="87">
        <f t="shared" si="457"/>
        <v>0</v>
      </c>
      <c r="AT158" s="164">
        <f t="shared" si="423"/>
        <v>1</v>
      </c>
      <c r="AU158" s="52"/>
      <c r="AV158" s="53">
        <f t="shared" si="458"/>
        <v>0</v>
      </c>
      <c r="AW158" s="52"/>
      <c r="AX158" s="53">
        <f t="shared" si="459"/>
        <v>0</v>
      </c>
      <c r="AY158" s="52"/>
      <c r="AZ158" s="53">
        <f t="shared" si="460"/>
        <v>0</v>
      </c>
      <c r="BA158" s="52"/>
      <c r="BB158" s="53">
        <f t="shared" si="461"/>
        <v>0</v>
      </c>
      <c r="BC158" s="54">
        <f t="shared" si="462"/>
        <v>-0.05</v>
      </c>
      <c r="BD158" s="54">
        <f t="shared" si="463"/>
        <v>-0.05</v>
      </c>
      <c r="BE158" s="54"/>
      <c r="BF158" s="54"/>
      <c r="BG158" s="55">
        <f t="shared" si="466"/>
        <v>-0.05</v>
      </c>
      <c r="BH158" s="55">
        <f t="shared" si="467"/>
        <v>-0.1</v>
      </c>
      <c r="BI158" s="55"/>
      <c r="BJ158" s="55"/>
      <c r="BK158" s="45"/>
      <c r="BL158" s="56" t="s">
        <v>85</v>
      </c>
      <c r="BM158" s="57"/>
      <c r="BN158" s="57"/>
      <c r="BO158" s="57"/>
      <c r="BP158" s="57"/>
      <c r="BQ158" s="57"/>
      <c r="BR158" s="57"/>
      <c r="BS158" s="57"/>
      <c r="BT158" s="57"/>
      <c r="BU158" s="57"/>
      <c r="BV158" s="57"/>
      <c r="BZ158" s="5"/>
      <c r="CI158" s="1"/>
    </row>
    <row r="159" spans="5:87" ht="60.75" hidden="1" customHeight="1" x14ac:dyDescent="0.2">
      <c r="E159" s="168"/>
      <c r="F159" s="168"/>
      <c r="G159" s="214"/>
      <c r="H159" s="168"/>
      <c r="I159" s="168"/>
      <c r="J159" s="168"/>
      <c r="K159" s="124" t="s">
        <v>221</v>
      </c>
      <c r="L159" s="45"/>
      <c r="M159" s="45" t="s">
        <v>253</v>
      </c>
      <c r="N159" s="45" t="s">
        <v>268</v>
      </c>
      <c r="O159" s="45">
        <v>1</v>
      </c>
      <c r="P159" s="48">
        <v>45882</v>
      </c>
      <c r="Q159" s="48">
        <v>46010</v>
      </c>
      <c r="R159" s="47">
        <f t="shared" si="450"/>
        <v>128</v>
      </c>
      <c r="S159" s="49">
        <f t="shared" ca="1" si="451"/>
        <v>317</v>
      </c>
      <c r="T159" s="50"/>
      <c r="U159" s="51" t="str">
        <f t="shared" ca="1" si="453"/>
        <v>Pendiente</v>
      </c>
      <c r="V159" s="51">
        <f t="shared" ca="1" si="452"/>
        <v>317</v>
      </c>
      <c r="W159" s="51"/>
      <c r="X159" s="51"/>
      <c r="Y159" s="51"/>
      <c r="Z159" s="92">
        <f t="shared" si="422"/>
        <v>0</v>
      </c>
      <c r="AA159" s="92"/>
      <c r="AB159" s="92"/>
      <c r="AC159" s="92"/>
      <c r="AD159" s="89"/>
      <c r="AE159" s="89"/>
      <c r="AF159" s="89"/>
      <c r="AG159" s="89"/>
      <c r="AH159" s="89"/>
      <c r="AI159" s="89"/>
      <c r="AJ159" s="89"/>
      <c r="AK159" s="89"/>
      <c r="AL159" s="45"/>
      <c r="AM159" s="87">
        <f t="shared" si="454"/>
        <v>0</v>
      </c>
      <c r="AN159" s="45"/>
      <c r="AO159" s="87">
        <f t="shared" si="455"/>
        <v>0</v>
      </c>
      <c r="AP159" s="45">
        <v>0.05</v>
      </c>
      <c r="AQ159" s="87">
        <f t="shared" si="456"/>
        <v>0</v>
      </c>
      <c r="AR159" s="45">
        <v>0.95</v>
      </c>
      <c r="AS159" s="87">
        <f t="shared" si="457"/>
        <v>0</v>
      </c>
      <c r="AT159" s="164">
        <f t="shared" si="423"/>
        <v>1</v>
      </c>
      <c r="AU159" s="52"/>
      <c r="AV159" s="53">
        <f t="shared" si="458"/>
        <v>0</v>
      </c>
      <c r="AW159" s="52"/>
      <c r="AX159" s="53">
        <f t="shared" si="459"/>
        <v>0</v>
      </c>
      <c r="AY159" s="52"/>
      <c r="AZ159" s="53">
        <f t="shared" si="460"/>
        <v>0</v>
      </c>
      <c r="BA159" s="52"/>
      <c r="BB159" s="53">
        <f t="shared" si="461"/>
        <v>0</v>
      </c>
      <c r="BC159" s="54">
        <f t="shared" si="462"/>
        <v>0</v>
      </c>
      <c r="BD159" s="54">
        <f t="shared" si="463"/>
        <v>0</v>
      </c>
      <c r="BE159" s="54">
        <f t="shared" ref="BE159:BE162" si="471">AY159-AP159</f>
        <v>-0.05</v>
      </c>
      <c r="BF159" s="54">
        <f t="shared" ref="BF159:BF162" si="472">BA159-AR159</f>
        <v>-0.95</v>
      </c>
      <c r="BG159" s="55">
        <f t="shared" si="466"/>
        <v>0</v>
      </c>
      <c r="BH159" s="55">
        <f t="shared" si="467"/>
        <v>0</v>
      </c>
      <c r="BI159" s="55">
        <f t="shared" ref="BI159:BI162" si="473">SUM(BC159:BE159)</f>
        <v>-0.05</v>
      </c>
      <c r="BJ159" s="55">
        <f t="shared" ref="BJ159:BJ162" si="474">SUM(BC159:BF159)</f>
        <v>-1</v>
      </c>
      <c r="BK159" s="45">
        <f t="shared" ref="BK159:BK162" si="475">SUM(AU159,AW159,AY159,BA159)</f>
        <v>0</v>
      </c>
      <c r="BL159" s="56" t="s">
        <v>85</v>
      </c>
      <c r="BM159" s="57"/>
      <c r="BN159" s="57"/>
      <c r="BO159" s="57"/>
      <c r="BP159" s="57"/>
      <c r="BQ159" s="57"/>
      <c r="BR159" s="57"/>
      <c r="BS159" s="57"/>
      <c r="BT159" s="57"/>
      <c r="BU159" s="57"/>
      <c r="BV159" s="57"/>
      <c r="BZ159" s="5"/>
      <c r="CI159" s="1"/>
    </row>
    <row r="160" spans="5:87" ht="60.75" hidden="1" customHeight="1" x14ac:dyDescent="0.2">
      <c r="E160" s="168"/>
      <c r="F160" s="168"/>
      <c r="G160" s="214"/>
      <c r="H160" s="168"/>
      <c r="I160" s="168"/>
      <c r="J160" s="168"/>
      <c r="K160" s="124" t="s">
        <v>222</v>
      </c>
      <c r="L160" s="45"/>
      <c r="M160" s="45" t="s">
        <v>508</v>
      </c>
      <c r="N160" s="45" t="s">
        <v>509</v>
      </c>
      <c r="O160" s="45">
        <v>1</v>
      </c>
      <c r="P160" s="48">
        <v>45705</v>
      </c>
      <c r="Q160" s="48">
        <v>45880</v>
      </c>
      <c r="R160" s="47">
        <f t="shared" si="450"/>
        <v>175</v>
      </c>
      <c r="S160" s="49">
        <f t="shared" ca="1" si="451"/>
        <v>187</v>
      </c>
      <c r="T160" s="50"/>
      <c r="U160" s="51" t="str">
        <f t="shared" ca="1" si="453"/>
        <v>Pendiente</v>
      </c>
      <c r="V160" s="51">
        <f ca="1">IF((OR(P160="",Q160="")),"",IF(U160="Finalizada","Finalizada",(Q160-$B$2)))</f>
        <v>187</v>
      </c>
      <c r="W160" s="51"/>
      <c r="X160" s="51"/>
      <c r="Y160" s="51"/>
      <c r="Z160" s="92">
        <f t="shared" si="422"/>
        <v>0</v>
      </c>
      <c r="AA160" s="92"/>
      <c r="AB160" s="92"/>
      <c r="AC160" s="92"/>
      <c r="AD160" s="89"/>
      <c r="AE160" s="89"/>
      <c r="AF160" s="89"/>
      <c r="AG160" s="89"/>
      <c r="AH160" s="89"/>
      <c r="AI160" s="89"/>
      <c r="AJ160" s="89"/>
      <c r="AK160" s="89"/>
      <c r="AL160" s="45">
        <v>0.05</v>
      </c>
      <c r="AM160" s="87">
        <f t="shared" si="454"/>
        <v>0</v>
      </c>
      <c r="AN160" s="45">
        <v>0.05</v>
      </c>
      <c r="AO160" s="87">
        <f t="shared" si="455"/>
        <v>0</v>
      </c>
      <c r="AP160" s="45">
        <v>0.9</v>
      </c>
      <c r="AQ160" s="87">
        <f t="shared" si="456"/>
        <v>0</v>
      </c>
      <c r="AR160" s="45"/>
      <c r="AS160" s="87">
        <f t="shared" si="457"/>
        <v>0</v>
      </c>
      <c r="AT160" s="164">
        <f t="shared" si="423"/>
        <v>1</v>
      </c>
      <c r="AU160" s="52"/>
      <c r="AV160" s="53">
        <f t="shared" si="458"/>
        <v>0</v>
      </c>
      <c r="AW160" s="52"/>
      <c r="AX160" s="53">
        <f t="shared" si="459"/>
        <v>0</v>
      </c>
      <c r="AY160" s="52"/>
      <c r="AZ160" s="53">
        <f t="shared" si="460"/>
        <v>0</v>
      </c>
      <c r="BA160" s="52"/>
      <c r="BB160" s="53">
        <f t="shared" si="461"/>
        <v>0</v>
      </c>
      <c r="BC160" s="54">
        <f t="shared" si="462"/>
        <v>-0.05</v>
      </c>
      <c r="BD160" s="54">
        <f t="shared" si="463"/>
        <v>-0.05</v>
      </c>
      <c r="BE160" s="54">
        <f t="shared" si="471"/>
        <v>-0.9</v>
      </c>
      <c r="BF160" s="54">
        <f t="shared" si="472"/>
        <v>0</v>
      </c>
      <c r="BG160" s="55">
        <f t="shared" si="466"/>
        <v>-0.05</v>
      </c>
      <c r="BH160" s="55">
        <f t="shared" si="467"/>
        <v>-0.1</v>
      </c>
      <c r="BI160" s="55">
        <f t="shared" si="473"/>
        <v>-1</v>
      </c>
      <c r="BJ160" s="55">
        <f t="shared" si="474"/>
        <v>-1</v>
      </c>
      <c r="BK160" s="45">
        <f t="shared" si="475"/>
        <v>0</v>
      </c>
      <c r="BL160" s="56" t="s">
        <v>85</v>
      </c>
      <c r="BM160" s="57"/>
      <c r="BN160" s="57"/>
      <c r="BO160" s="57"/>
      <c r="BP160" s="57"/>
      <c r="BQ160" s="57"/>
      <c r="BR160" s="57"/>
      <c r="BS160" s="57"/>
      <c r="BT160" s="57"/>
      <c r="BU160" s="57"/>
      <c r="BV160" s="57"/>
      <c r="BZ160" s="5"/>
      <c r="CI160" s="1"/>
    </row>
    <row r="161" spans="5:87" ht="60.75" hidden="1" customHeight="1" x14ac:dyDescent="0.2">
      <c r="E161" s="168"/>
      <c r="F161" s="168"/>
      <c r="G161" s="214"/>
      <c r="H161" s="168"/>
      <c r="I161" s="168"/>
      <c r="J161" s="168"/>
      <c r="K161" s="124" t="s">
        <v>223</v>
      </c>
      <c r="L161" s="45"/>
      <c r="M161" s="45" t="s">
        <v>510</v>
      </c>
      <c r="N161" s="45" t="s">
        <v>268</v>
      </c>
      <c r="O161" s="45">
        <v>1</v>
      </c>
      <c r="P161" s="48">
        <v>45882</v>
      </c>
      <c r="Q161" s="48">
        <v>46010</v>
      </c>
      <c r="R161" s="47">
        <f t="shared" si="450"/>
        <v>128</v>
      </c>
      <c r="S161" s="49">
        <f t="shared" ca="1" si="451"/>
        <v>317</v>
      </c>
      <c r="T161" s="50"/>
      <c r="U161" s="51" t="str">
        <f t="shared" ca="1" si="453"/>
        <v>Pendiente</v>
      </c>
      <c r="V161" s="51">
        <f t="shared" ref="V161:V172" ca="1" si="476">IF((OR(P161="",Q161="")),"",IF(U161="Finalizada","Finalizada",(Q161-$B$2)))</f>
        <v>317</v>
      </c>
      <c r="W161" s="51"/>
      <c r="X161" s="51"/>
      <c r="Y161" s="51"/>
      <c r="Z161" s="92">
        <f t="shared" si="422"/>
        <v>0</v>
      </c>
      <c r="AA161" s="92"/>
      <c r="AB161" s="92"/>
      <c r="AC161" s="92"/>
      <c r="AD161" s="89"/>
      <c r="AE161" s="89"/>
      <c r="AF161" s="89"/>
      <c r="AG161" s="89"/>
      <c r="AH161" s="89"/>
      <c r="AI161" s="89"/>
      <c r="AJ161" s="89"/>
      <c r="AK161" s="89"/>
      <c r="AL161" s="45"/>
      <c r="AM161" s="87">
        <f t="shared" si="454"/>
        <v>0</v>
      </c>
      <c r="AN161" s="45"/>
      <c r="AO161" s="87">
        <f t="shared" si="455"/>
        <v>0</v>
      </c>
      <c r="AP161" s="45">
        <v>0.05</v>
      </c>
      <c r="AQ161" s="87">
        <f t="shared" si="456"/>
        <v>0</v>
      </c>
      <c r="AR161" s="45">
        <v>0.95</v>
      </c>
      <c r="AS161" s="87">
        <f t="shared" si="457"/>
        <v>0</v>
      </c>
      <c r="AT161" s="164">
        <f t="shared" si="423"/>
        <v>1</v>
      </c>
      <c r="AU161" s="52"/>
      <c r="AV161" s="53">
        <f t="shared" si="458"/>
        <v>0</v>
      </c>
      <c r="AW161" s="52"/>
      <c r="AX161" s="53">
        <f t="shared" si="459"/>
        <v>0</v>
      </c>
      <c r="AY161" s="52"/>
      <c r="AZ161" s="53">
        <f t="shared" si="460"/>
        <v>0</v>
      </c>
      <c r="BA161" s="52"/>
      <c r="BB161" s="53">
        <f t="shared" si="461"/>
        <v>0</v>
      </c>
      <c r="BC161" s="54">
        <f t="shared" si="462"/>
        <v>0</v>
      </c>
      <c r="BD161" s="54">
        <f t="shared" si="463"/>
        <v>0</v>
      </c>
      <c r="BE161" s="54">
        <f t="shared" si="471"/>
        <v>-0.05</v>
      </c>
      <c r="BF161" s="54">
        <f t="shared" si="472"/>
        <v>-0.95</v>
      </c>
      <c r="BG161" s="55">
        <f t="shared" si="466"/>
        <v>0</v>
      </c>
      <c r="BH161" s="55">
        <f t="shared" si="467"/>
        <v>0</v>
      </c>
      <c r="BI161" s="55">
        <f t="shared" si="473"/>
        <v>-0.05</v>
      </c>
      <c r="BJ161" s="55">
        <f t="shared" si="474"/>
        <v>-1</v>
      </c>
      <c r="BK161" s="45">
        <f t="shared" si="475"/>
        <v>0</v>
      </c>
      <c r="BL161" s="56" t="s">
        <v>85</v>
      </c>
      <c r="BM161" s="57"/>
      <c r="BN161" s="57"/>
      <c r="BO161" s="57"/>
      <c r="BP161" s="57"/>
      <c r="BQ161" s="57"/>
      <c r="BR161" s="57"/>
      <c r="BS161" s="57"/>
      <c r="BT161" s="57"/>
      <c r="BU161" s="57"/>
      <c r="BV161" s="57"/>
      <c r="BZ161" s="5"/>
      <c r="CI161" s="1"/>
    </row>
    <row r="162" spans="5:87" ht="60.75" hidden="1" customHeight="1" x14ac:dyDescent="0.2">
      <c r="E162" s="168"/>
      <c r="F162" s="168"/>
      <c r="G162" s="214"/>
      <c r="H162" s="168"/>
      <c r="I162" s="168"/>
      <c r="J162" s="168"/>
      <c r="K162" s="124" t="s">
        <v>224</v>
      </c>
      <c r="L162" s="45"/>
      <c r="M162" s="45" t="s">
        <v>254</v>
      </c>
      <c r="N162" s="45" t="s">
        <v>275</v>
      </c>
      <c r="O162" s="45" t="e">
        <f>+#REF!</f>
        <v>#REF!</v>
      </c>
      <c r="P162" s="48">
        <v>45705</v>
      </c>
      <c r="Q162" s="48">
        <v>45880</v>
      </c>
      <c r="R162" s="47">
        <f t="shared" si="450"/>
        <v>175</v>
      </c>
      <c r="S162" s="49">
        <f t="shared" ca="1" si="451"/>
        <v>187</v>
      </c>
      <c r="T162" s="50"/>
      <c r="U162" s="51" t="str">
        <f t="shared" ca="1" si="453"/>
        <v>Pendiente</v>
      </c>
      <c r="V162" s="51">
        <f t="shared" ca="1" si="476"/>
        <v>187</v>
      </c>
      <c r="W162" s="51"/>
      <c r="X162" s="51"/>
      <c r="Y162" s="51"/>
      <c r="Z162" s="92">
        <f t="shared" si="422"/>
        <v>0</v>
      </c>
      <c r="AA162" s="92"/>
      <c r="AB162" s="92"/>
      <c r="AC162" s="92"/>
      <c r="AD162" s="89"/>
      <c r="AE162" s="89"/>
      <c r="AF162" s="89"/>
      <c r="AG162" s="89"/>
      <c r="AH162" s="89"/>
      <c r="AI162" s="89"/>
      <c r="AJ162" s="89"/>
      <c r="AK162" s="89"/>
      <c r="AL162" s="45">
        <v>0.05</v>
      </c>
      <c r="AM162" s="87">
        <f t="shared" si="454"/>
        <v>0</v>
      </c>
      <c r="AN162" s="45">
        <v>0.05</v>
      </c>
      <c r="AO162" s="87">
        <f t="shared" si="455"/>
        <v>0</v>
      </c>
      <c r="AP162" s="45">
        <v>0.9</v>
      </c>
      <c r="AQ162" s="87">
        <f t="shared" si="456"/>
        <v>0</v>
      </c>
      <c r="AR162" s="45"/>
      <c r="AS162" s="87">
        <f t="shared" si="457"/>
        <v>0</v>
      </c>
      <c r="AT162" s="164">
        <f t="shared" si="423"/>
        <v>1</v>
      </c>
      <c r="AU162" s="52"/>
      <c r="AV162" s="53">
        <f t="shared" si="458"/>
        <v>0</v>
      </c>
      <c r="AW162" s="52"/>
      <c r="AX162" s="53">
        <f t="shared" si="459"/>
        <v>0</v>
      </c>
      <c r="AY162" s="52"/>
      <c r="AZ162" s="53">
        <f t="shared" si="460"/>
        <v>0</v>
      </c>
      <c r="BA162" s="52"/>
      <c r="BB162" s="53">
        <f t="shared" si="461"/>
        <v>0</v>
      </c>
      <c r="BC162" s="54">
        <f t="shared" si="462"/>
        <v>-0.05</v>
      </c>
      <c r="BD162" s="54">
        <f t="shared" si="463"/>
        <v>-0.05</v>
      </c>
      <c r="BE162" s="54">
        <f t="shared" si="471"/>
        <v>-0.9</v>
      </c>
      <c r="BF162" s="54">
        <f t="shared" si="472"/>
        <v>0</v>
      </c>
      <c r="BG162" s="55">
        <f t="shared" si="466"/>
        <v>-0.05</v>
      </c>
      <c r="BH162" s="55">
        <f t="shared" si="467"/>
        <v>-0.1</v>
      </c>
      <c r="BI162" s="55">
        <f t="shared" si="473"/>
        <v>-1</v>
      </c>
      <c r="BJ162" s="55">
        <f t="shared" si="474"/>
        <v>-1</v>
      </c>
      <c r="BK162" s="45">
        <f t="shared" si="475"/>
        <v>0</v>
      </c>
      <c r="BL162" s="56" t="s">
        <v>85</v>
      </c>
      <c r="BM162" s="57"/>
      <c r="BN162" s="57"/>
      <c r="BO162" s="57"/>
      <c r="BP162" s="57"/>
      <c r="BQ162" s="57"/>
      <c r="BR162" s="57"/>
      <c r="BS162" s="57"/>
      <c r="BT162" s="57"/>
      <c r="BU162" s="57"/>
      <c r="BV162" s="57"/>
      <c r="BZ162" s="5"/>
      <c r="CI162" s="1"/>
    </row>
    <row r="163" spans="5:87" ht="60.75" hidden="1" customHeight="1" x14ac:dyDescent="0.2">
      <c r="E163" s="168"/>
      <c r="F163" s="168"/>
      <c r="G163" s="214"/>
      <c r="H163" s="168"/>
      <c r="I163" s="168"/>
      <c r="J163" s="168"/>
      <c r="K163" s="124" t="s">
        <v>225</v>
      </c>
      <c r="L163" s="45"/>
      <c r="M163" s="45" t="s">
        <v>255</v>
      </c>
      <c r="N163" s="45" t="s">
        <v>268</v>
      </c>
      <c r="O163" s="45">
        <v>1</v>
      </c>
      <c r="P163" s="48">
        <v>45882</v>
      </c>
      <c r="Q163" s="48">
        <v>46010</v>
      </c>
      <c r="R163" s="47">
        <f t="shared" si="450"/>
        <v>128</v>
      </c>
      <c r="S163" s="49">
        <f t="shared" ca="1" si="451"/>
        <v>317</v>
      </c>
      <c r="T163" s="50"/>
      <c r="U163" s="51" t="str">
        <f t="shared" ca="1" si="453"/>
        <v>Pendiente</v>
      </c>
      <c r="V163" s="51">
        <f t="shared" ca="1" si="476"/>
        <v>317</v>
      </c>
      <c r="W163" s="51"/>
      <c r="X163" s="51"/>
      <c r="Y163" s="51"/>
      <c r="Z163" s="92">
        <f t="shared" si="422"/>
        <v>0</v>
      </c>
      <c r="AA163" s="92"/>
      <c r="AB163" s="92"/>
      <c r="AC163" s="92"/>
      <c r="AD163" s="89"/>
      <c r="AE163" s="89"/>
      <c r="AF163" s="89"/>
      <c r="AG163" s="89"/>
      <c r="AH163" s="89"/>
      <c r="AI163" s="89"/>
      <c r="AJ163" s="89"/>
      <c r="AK163" s="89"/>
      <c r="AL163" s="45"/>
      <c r="AM163" s="87">
        <f t="shared" si="454"/>
        <v>0</v>
      </c>
      <c r="AN163" s="45"/>
      <c r="AO163" s="87">
        <f t="shared" si="455"/>
        <v>0</v>
      </c>
      <c r="AP163" s="45">
        <v>0.05</v>
      </c>
      <c r="AQ163" s="87">
        <f t="shared" si="456"/>
        <v>0</v>
      </c>
      <c r="AR163" s="45">
        <v>0.95</v>
      </c>
      <c r="AS163" s="87">
        <f t="shared" si="457"/>
        <v>0</v>
      </c>
      <c r="AT163" s="164">
        <f t="shared" si="423"/>
        <v>1</v>
      </c>
      <c r="AU163" s="52"/>
      <c r="AV163" s="53">
        <f t="shared" si="458"/>
        <v>0</v>
      </c>
      <c r="AW163" s="52"/>
      <c r="AX163" s="53">
        <f t="shared" si="459"/>
        <v>0</v>
      </c>
      <c r="AY163" s="52"/>
      <c r="AZ163" s="53">
        <f t="shared" si="460"/>
        <v>0</v>
      </c>
      <c r="BA163" s="52"/>
      <c r="BB163" s="53">
        <f t="shared" si="461"/>
        <v>0</v>
      </c>
      <c r="BC163" s="54"/>
      <c r="BD163" s="54"/>
      <c r="BE163" s="54"/>
      <c r="BF163" s="54"/>
      <c r="BG163" s="55"/>
      <c r="BH163" s="55"/>
      <c r="BI163" s="55"/>
      <c r="BJ163" s="55"/>
      <c r="BK163" s="45"/>
      <c r="BL163" s="56"/>
      <c r="BM163" s="57"/>
      <c r="BN163" s="57"/>
      <c r="BO163" s="57"/>
      <c r="BP163" s="57"/>
      <c r="BQ163" s="57"/>
      <c r="BR163" s="57"/>
      <c r="BS163" s="57"/>
      <c r="BT163" s="57"/>
      <c r="BU163" s="57"/>
      <c r="BV163" s="57"/>
      <c r="BZ163" s="5"/>
      <c r="CI163" s="1"/>
    </row>
    <row r="164" spans="5:87" ht="60.75" hidden="1" customHeight="1" x14ac:dyDescent="0.2">
      <c r="E164" s="168"/>
      <c r="F164" s="168"/>
      <c r="G164" s="214"/>
      <c r="H164" s="168"/>
      <c r="I164" s="168"/>
      <c r="J164" s="168"/>
      <c r="K164" s="124" t="s">
        <v>226</v>
      </c>
      <c r="L164" s="45"/>
      <c r="M164" s="45" t="s">
        <v>256</v>
      </c>
      <c r="N164" s="45" t="s">
        <v>276</v>
      </c>
      <c r="O164" s="45">
        <v>1</v>
      </c>
      <c r="P164" s="48">
        <v>45839</v>
      </c>
      <c r="Q164" s="48">
        <v>46022</v>
      </c>
      <c r="R164" s="47">
        <f t="shared" si="450"/>
        <v>183</v>
      </c>
      <c r="S164" s="49">
        <f t="shared" ca="1" si="451"/>
        <v>329</v>
      </c>
      <c r="T164" s="50"/>
      <c r="U164" s="51" t="str">
        <f t="shared" ca="1" si="453"/>
        <v>Pendiente</v>
      </c>
      <c r="V164" s="51">
        <f t="shared" ca="1" si="476"/>
        <v>329</v>
      </c>
      <c r="W164" s="51"/>
      <c r="X164" s="51"/>
      <c r="Y164" s="51"/>
      <c r="Z164" s="92">
        <f t="shared" si="422"/>
        <v>0</v>
      </c>
      <c r="AA164" s="92"/>
      <c r="AB164" s="92"/>
      <c r="AC164" s="92"/>
      <c r="AD164" s="89"/>
      <c r="AE164" s="89"/>
      <c r="AF164" s="89"/>
      <c r="AG164" s="89"/>
      <c r="AH164" s="89"/>
      <c r="AI164" s="89"/>
      <c r="AJ164" s="89"/>
      <c r="AK164" s="89"/>
      <c r="AL164" s="45"/>
      <c r="AM164" s="87">
        <f t="shared" si="454"/>
        <v>0</v>
      </c>
      <c r="AN164" s="45"/>
      <c r="AO164" s="87">
        <f t="shared" si="455"/>
        <v>0</v>
      </c>
      <c r="AP164" s="45">
        <v>0.5</v>
      </c>
      <c r="AQ164" s="87">
        <f t="shared" si="456"/>
        <v>0</v>
      </c>
      <c r="AR164" s="45">
        <v>0.5</v>
      </c>
      <c r="AS164" s="87">
        <f t="shared" si="457"/>
        <v>0</v>
      </c>
      <c r="AT164" s="164">
        <f t="shared" si="423"/>
        <v>1</v>
      </c>
      <c r="AU164" s="52"/>
      <c r="AV164" s="53">
        <f t="shared" si="458"/>
        <v>0</v>
      </c>
      <c r="AW164" s="52"/>
      <c r="AX164" s="53">
        <f t="shared" si="459"/>
        <v>0</v>
      </c>
      <c r="AY164" s="52"/>
      <c r="AZ164" s="53">
        <f t="shared" si="460"/>
        <v>0</v>
      </c>
      <c r="BA164" s="52"/>
      <c r="BB164" s="53">
        <f t="shared" si="461"/>
        <v>0</v>
      </c>
      <c r="BC164" s="54">
        <f t="shared" ref="BC164:BC167" si="477">AU164-AL164</f>
        <v>0</v>
      </c>
      <c r="BD164" s="54">
        <f t="shared" ref="BD164:BD167" si="478">AW164-AN164</f>
        <v>0</v>
      </c>
      <c r="BE164" s="54">
        <f t="shared" ref="BE164:BE167" si="479">AY164-AP164</f>
        <v>-0.5</v>
      </c>
      <c r="BF164" s="54">
        <f t="shared" ref="BF164:BF167" si="480">BA164-AR164</f>
        <v>-0.5</v>
      </c>
      <c r="BG164" s="55">
        <f t="shared" ref="BG164:BG167" si="481">SUM(BC164)</f>
        <v>0</v>
      </c>
      <c r="BH164" s="55">
        <f t="shared" ref="BH164:BH167" si="482">SUM(BC164,BD164)</f>
        <v>0</v>
      </c>
      <c r="BI164" s="55">
        <f t="shared" ref="BI164:BI167" si="483">SUM(BC164:BE164)</f>
        <v>-0.5</v>
      </c>
      <c r="BJ164" s="55">
        <f t="shared" ref="BJ164:BJ167" si="484">SUM(BC164:BF164)</f>
        <v>-1</v>
      </c>
      <c r="BK164" s="45">
        <f t="shared" ref="BK164:BK167" si="485">SUM(AU164,AW164,AY164,BA164)</f>
        <v>0</v>
      </c>
      <c r="BL164" s="56" t="s">
        <v>85</v>
      </c>
      <c r="BM164" s="57"/>
      <c r="BN164" s="57"/>
      <c r="BO164" s="57"/>
      <c r="BP164" s="57"/>
      <c r="BQ164" s="57"/>
      <c r="BR164" s="57"/>
      <c r="BS164" s="57"/>
      <c r="BT164" s="57"/>
      <c r="BU164" s="57"/>
      <c r="BV164" s="57"/>
      <c r="BZ164" s="5"/>
      <c r="CI164" s="1"/>
    </row>
    <row r="165" spans="5:87" ht="60.75" hidden="1" customHeight="1" x14ac:dyDescent="0.2">
      <c r="E165" s="168"/>
      <c r="F165" s="168"/>
      <c r="G165" s="214"/>
      <c r="H165" s="168"/>
      <c r="I165" s="168"/>
      <c r="J165" s="168"/>
      <c r="K165" s="124" t="s">
        <v>227</v>
      </c>
      <c r="L165" s="45"/>
      <c r="M165" s="45" t="s">
        <v>257</v>
      </c>
      <c r="N165" s="45" t="s">
        <v>277</v>
      </c>
      <c r="O165" s="45">
        <v>1</v>
      </c>
      <c r="P165" s="48">
        <v>45719</v>
      </c>
      <c r="Q165" s="48">
        <v>45891</v>
      </c>
      <c r="R165" s="47">
        <f t="shared" si="450"/>
        <v>172</v>
      </c>
      <c r="S165" s="49">
        <f t="shared" ca="1" si="451"/>
        <v>198</v>
      </c>
      <c r="T165" s="50"/>
      <c r="U165" s="51" t="str">
        <f t="shared" ca="1" si="453"/>
        <v>Pendiente</v>
      </c>
      <c r="V165" s="51">
        <f t="shared" ca="1" si="476"/>
        <v>198</v>
      </c>
      <c r="W165" s="51"/>
      <c r="X165" s="51"/>
      <c r="Y165" s="51"/>
      <c r="Z165" s="92">
        <f t="shared" si="422"/>
        <v>0</v>
      </c>
      <c r="AA165" s="92"/>
      <c r="AB165" s="92"/>
      <c r="AC165" s="92"/>
      <c r="AD165" s="89"/>
      <c r="AE165" s="89"/>
      <c r="AF165" s="89"/>
      <c r="AG165" s="89"/>
      <c r="AH165" s="89"/>
      <c r="AI165" s="89"/>
      <c r="AJ165" s="89"/>
      <c r="AK165" s="89"/>
      <c r="AL165" s="45">
        <v>0.05</v>
      </c>
      <c r="AM165" s="87">
        <f t="shared" si="454"/>
        <v>0</v>
      </c>
      <c r="AN165" s="45">
        <v>0.05</v>
      </c>
      <c r="AO165" s="87">
        <f t="shared" si="455"/>
        <v>0</v>
      </c>
      <c r="AP165" s="45">
        <v>0.9</v>
      </c>
      <c r="AQ165" s="87">
        <f t="shared" si="456"/>
        <v>0</v>
      </c>
      <c r="AR165" s="45"/>
      <c r="AS165" s="87">
        <f t="shared" si="457"/>
        <v>0</v>
      </c>
      <c r="AT165" s="164">
        <f t="shared" si="423"/>
        <v>1</v>
      </c>
      <c r="AU165" s="52"/>
      <c r="AV165" s="53">
        <f t="shared" si="458"/>
        <v>0</v>
      </c>
      <c r="AW165" s="52"/>
      <c r="AX165" s="53">
        <f t="shared" si="459"/>
        <v>0</v>
      </c>
      <c r="AY165" s="52"/>
      <c r="AZ165" s="53">
        <f t="shared" si="460"/>
        <v>0</v>
      </c>
      <c r="BA165" s="52"/>
      <c r="BB165" s="53">
        <f t="shared" si="461"/>
        <v>0</v>
      </c>
      <c r="BC165" s="54">
        <f t="shared" si="477"/>
        <v>-0.05</v>
      </c>
      <c r="BD165" s="54">
        <f t="shared" si="478"/>
        <v>-0.05</v>
      </c>
      <c r="BE165" s="54">
        <f t="shared" si="479"/>
        <v>-0.9</v>
      </c>
      <c r="BF165" s="54">
        <f t="shared" si="480"/>
        <v>0</v>
      </c>
      <c r="BG165" s="55">
        <f t="shared" si="481"/>
        <v>-0.05</v>
      </c>
      <c r="BH165" s="55">
        <f t="shared" si="482"/>
        <v>-0.1</v>
      </c>
      <c r="BI165" s="55">
        <f t="shared" si="483"/>
        <v>-1</v>
      </c>
      <c r="BJ165" s="55">
        <f t="shared" si="484"/>
        <v>-1</v>
      </c>
      <c r="BK165" s="45">
        <f t="shared" si="485"/>
        <v>0</v>
      </c>
      <c r="BL165" s="56" t="s">
        <v>85</v>
      </c>
      <c r="BM165" s="57"/>
      <c r="BN165" s="57"/>
      <c r="BO165" s="57"/>
      <c r="BP165" s="57"/>
      <c r="BQ165" s="57"/>
      <c r="BR165" s="57"/>
      <c r="BS165" s="57"/>
      <c r="BT165" s="57"/>
      <c r="BU165" s="57"/>
      <c r="BV165" s="57"/>
      <c r="BZ165" s="5"/>
      <c r="CI165" s="1"/>
    </row>
    <row r="166" spans="5:87" ht="60.75" hidden="1" customHeight="1" x14ac:dyDescent="0.2">
      <c r="E166" s="168"/>
      <c r="F166" s="168"/>
      <c r="G166" s="214"/>
      <c r="H166" s="168"/>
      <c r="I166" s="168"/>
      <c r="J166" s="168"/>
      <c r="K166" s="124" t="s">
        <v>228</v>
      </c>
      <c r="L166" s="45"/>
      <c r="M166" s="45" t="s">
        <v>258</v>
      </c>
      <c r="N166" s="45" t="s">
        <v>268</v>
      </c>
      <c r="O166" s="45">
        <v>1</v>
      </c>
      <c r="P166" s="48">
        <v>45894</v>
      </c>
      <c r="Q166" s="48">
        <v>46010</v>
      </c>
      <c r="R166" s="47">
        <f t="shared" si="450"/>
        <v>116</v>
      </c>
      <c r="S166" s="49">
        <f t="shared" ca="1" si="451"/>
        <v>317</v>
      </c>
      <c r="T166" s="50"/>
      <c r="U166" s="51" t="str">
        <f t="shared" ca="1" si="453"/>
        <v>Pendiente</v>
      </c>
      <c r="V166" s="51">
        <f t="shared" ca="1" si="476"/>
        <v>317</v>
      </c>
      <c r="W166" s="51"/>
      <c r="X166" s="51"/>
      <c r="Y166" s="51"/>
      <c r="Z166" s="92">
        <f t="shared" si="422"/>
        <v>0</v>
      </c>
      <c r="AA166" s="92"/>
      <c r="AB166" s="92"/>
      <c r="AC166" s="92"/>
      <c r="AD166" s="89"/>
      <c r="AE166" s="89"/>
      <c r="AF166" s="89"/>
      <c r="AG166" s="89"/>
      <c r="AH166" s="89"/>
      <c r="AI166" s="89"/>
      <c r="AJ166" s="89"/>
      <c r="AK166" s="89"/>
      <c r="AL166" s="45"/>
      <c r="AM166" s="87">
        <f t="shared" si="454"/>
        <v>0</v>
      </c>
      <c r="AN166" s="45"/>
      <c r="AO166" s="87">
        <f t="shared" si="455"/>
        <v>0</v>
      </c>
      <c r="AP166" s="45">
        <v>0.05</v>
      </c>
      <c r="AQ166" s="87">
        <f t="shared" si="456"/>
        <v>0</v>
      </c>
      <c r="AR166" s="45">
        <v>0.95</v>
      </c>
      <c r="AS166" s="87">
        <f t="shared" si="457"/>
        <v>0</v>
      </c>
      <c r="AT166" s="164">
        <f t="shared" si="423"/>
        <v>1</v>
      </c>
      <c r="AU166" s="52"/>
      <c r="AV166" s="53">
        <f t="shared" si="458"/>
        <v>0</v>
      </c>
      <c r="AW166" s="52"/>
      <c r="AX166" s="53">
        <f t="shared" si="459"/>
        <v>0</v>
      </c>
      <c r="AY166" s="52"/>
      <c r="AZ166" s="53">
        <f t="shared" si="460"/>
        <v>0</v>
      </c>
      <c r="BA166" s="52"/>
      <c r="BB166" s="53">
        <f t="shared" si="461"/>
        <v>0</v>
      </c>
      <c r="BC166" s="54">
        <f t="shared" si="477"/>
        <v>0</v>
      </c>
      <c r="BD166" s="54">
        <f t="shared" si="478"/>
        <v>0</v>
      </c>
      <c r="BE166" s="54">
        <f t="shared" si="479"/>
        <v>-0.05</v>
      </c>
      <c r="BF166" s="54">
        <f t="shared" si="480"/>
        <v>-0.95</v>
      </c>
      <c r="BG166" s="55">
        <f t="shared" si="481"/>
        <v>0</v>
      </c>
      <c r="BH166" s="55">
        <f t="shared" si="482"/>
        <v>0</v>
      </c>
      <c r="BI166" s="55">
        <f t="shared" si="483"/>
        <v>-0.05</v>
      </c>
      <c r="BJ166" s="55">
        <f t="shared" si="484"/>
        <v>-1</v>
      </c>
      <c r="BK166" s="45">
        <f t="shared" si="485"/>
        <v>0</v>
      </c>
      <c r="BL166" s="56" t="s">
        <v>85</v>
      </c>
      <c r="BM166" s="57"/>
      <c r="BN166" s="57"/>
      <c r="BO166" s="57"/>
      <c r="BP166" s="57"/>
      <c r="BQ166" s="57"/>
      <c r="BR166" s="57"/>
      <c r="BS166" s="57"/>
      <c r="BT166" s="57"/>
      <c r="BU166" s="57"/>
      <c r="BV166" s="57"/>
      <c r="BZ166" s="5"/>
      <c r="CI166" s="1"/>
    </row>
    <row r="167" spans="5:87" ht="60.75" hidden="1" customHeight="1" x14ac:dyDescent="0.2">
      <c r="E167" s="168"/>
      <c r="F167" s="168"/>
      <c r="G167" s="214"/>
      <c r="H167" s="168"/>
      <c r="I167" s="168"/>
      <c r="J167" s="168"/>
      <c r="K167" s="124" t="s">
        <v>229</v>
      </c>
      <c r="L167" s="45"/>
      <c r="M167" s="45" t="s">
        <v>511</v>
      </c>
      <c r="N167" s="45" t="s">
        <v>512</v>
      </c>
      <c r="O167" s="45">
        <v>1</v>
      </c>
      <c r="P167" s="48">
        <v>45719</v>
      </c>
      <c r="Q167" s="48">
        <v>45891</v>
      </c>
      <c r="R167" s="47">
        <f t="shared" si="450"/>
        <v>172</v>
      </c>
      <c r="S167" s="49">
        <f t="shared" ca="1" si="451"/>
        <v>198</v>
      </c>
      <c r="T167" s="50"/>
      <c r="U167" s="51" t="str">
        <f t="shared" ca="1" si="453"/>
        <v>Pendiente</v>
      </c>
      <c r="V167" s="51">
        <f t="shared" ca="1" si="476"/>
        <v>198</v>
      </c>
      <c r="W167" s="51"/>
      <c r="X167" s="51"/>
      <c r="Y167" s="51"/>
      <c r="Z167" s="92">
        <f t="shared" si="422"/>
        <v>0</v>
      </c>
      <c r="AA167" s="92"/>
      <c r="AB167" s="92"/>
      <c r="AC167" s="92"/>
      <c r="AD167" s="89"/>
      <c r="AE167" s="89"/>
      <c r="AF167" s="89"/>
      <c r="AG167" s="89"/>
      <c r="AH167" s="89"/>
      <c r="AI167" s="89"/>
      <c r="AJ167" s="89"/>
      <c r="AK167" s="89"/>
      <c r="AL167" s="45">
        <v>0.05</v>
      </c>
      <c r="AM167" s="87">
        <f t="shared" si="454"/>
        <v>0</v>
      </c>
      <c r="AN167" s="45">
        <v>0.05</v>
      </c>
      <c r="AO167" s="87">
        <f t="shared" si="455"/>
        <v>0</v>
      </c>
      <c r="AP167" s="45">
        <v>0.9</v>
      </c>
      <c r="AQ167" s="87">
        <f t="shared" si="456"/>
        <v>0</v>
      </c>
      <c r="AR167" s="45"/>
      <c r="AS167" s="87">
        <f t="shared" si="457"/>
        <v>0</v>
      </c>
      <c r="AT167" s="164">
        <f t="shared" si="423"/>
        <v>1</v>
      </c>
      <c r="AU167" s="52"/>
      <c r="AV167" s="53">
        <f t="shared" si="458"/>
        <v>0</v>
      </c>
      <c r="AW167" s="52"/>
      <c r="AX167" s="53">
        <f t="shared" si="459"/>
        <v>0</v>
      </c>
      <c r="AY167" s="52"/>
      <c r="AZ167" s="53">
        <f t="shared" si="460"/>
        <v>0</v>
      </c>
      <c r="BA167" s="52"/>
      <c r="BB167" s="53">
        <f t="shared" si="461"/>
        <v>0</v>
      </c>
      <c r="BC167" s="54">
        <f t="shared" si="477"/>
        <v>-0.05</v>
      </c>
      <c r="BD167" s="54">
        <f t="shared" si="478"/>
        <v>-0.05</v>
      </c>
      <c r="BE167" s="54">
        <f t="shared" si="479"/>
        <v>-0.9</v>
      </c>
      <c r="BF167" s="54">
        <f t="shared" si="480"/>
        <v>0</v>
      </c>
      <c r="BG167" s="55">
        <f t="shared" si="481"/>
        <v>-0.05</v>
      </c>
      <c r="BH167" s="55">
        <f t="shared" si="482"/>
        <v>-0.1</v>
      </c>
      <c r="BI167" s="55">
        <f t="shared" si="483"/>
        <v>-1</v>
      </c>
      <c r="BJ167" s="55">
        <f t="shared" si="484"/>
        <v>-1</v>
      </c>
      <c r="BK167" s="45">
        <f t="shared" si="485"/>
        <v>0</v>
      </c>
      <c r="BL167" s="56" t="s">
        <v>85</v>
      </c>
      <c r="BM167" s="57"/>
      <c r="BN167" s="57"/>
      <c r="BO167" s="57"/>
      <c r="BP167" s="57"/>
      <c r="BQ167" s="57"/>
      <c r="BR167" s="57"/>
      <c r="BS167" s="57"/>
      <c r="BT167" s="57"/>
      <c r="BU167" s="57"/>
      <c r="BV167" s="57"/>
      <c r="BZ167" s="5"/>
      <c r="CI167" s="1"/>
    </row>
    <row r="168" spans="5:87" ht="60.75" hidden="1" customHeight="1" x14ac:dyDescent="0.2">
      <c r="E168" s="168"/>
      <c r="F168" s="168"/>
      <c r="G168" s="214"/>
      <c r="H168" s="168"/>
      <c r="I168" s="168"/>
      <c r="J168" s="168"/>
      <c r="K168" s="124" t="s">
        <v>230</v>
      </c>
      <c r="L168" s="45"/>
      <c r="M168" s="45" t="s">
        <v>513</v>
      </c>
      <c r="N168" s="45" t="s">
        <v>268</v>
      </c>
      <c r="O168" s="45">
        <v>1</v>
      </c>
      <c r="P168" s="48">
        <v>45894</v>
      </c>
      <c r="Q168" s="48">
        <v>46010</v>
      </c>
      <c r="R168" s="47">
        <f t="shared" ref="R168:R178" si="486">IF(OR(P168="",Q168=""),"",Q168-P168)</f>
        <v>116</v>
      </c>
      <c r="S168" s="49">
        <f t="shared" ref="S168:S178" ca="1" si="487">IF(OR(P168="",Q168=""),"",Q168-TODAY())</f>
        <v>317</v>
      </c>
      <c r="T168" s="50"/>
      <c r="U168" s="51" t="str">
        <f t="shared" ca="1" si="453"/>
        <v>Pendiente</v>
      </c>
      <c r="V168" s="51">
        <f t="shared" ca="1" si="476"/>
        <v>317</v>
      </c>
      <c r="W168" s="51"/>
      <c r="X168" s="51"/>
      <c r="Y168" s="51"/>
      <c r="Z168" s="92">
        <f t="shared" si="422"/>
        <v>0</v>
      </c>
      <c r="AA168" s="92"/>
      <c r="AB168" s="92"/>
      <c r="AC168" s="92"/>
      <c r="AD168" s="89"/>
      <c r="AE168" s="89"/>
      <c r="AF168" s="89"/>
      <c r="AG168" s="89"/>
      <c r="AH168" s="89"/>
      <c r="AI168" s="89"/>
      <c r="AJ168" s="89"/>
      <c r="AK168" s="89"/>
      <c r="AL168" s="45"/>
      <c r="AM168" s="87">
        <f t="shared" si="454"/>
        <v>0</v>
      </c>
      <c r="AN168" s="45"/>
      <c r="AO168" s="87">
        <f t="shared" si="455"/>
        <v>0</v>
      </c>
      <c r="AP168" s="45">
        <v>0.05</v>
      </c>
      <c r="AQ168" s="87">
        <f t="shared" si="456"/>
        <v>0</v>
      </c>
      <c r="AR168" s="45">
        <v>0.95</v>
      </c>
      <c r="AS168" s="87">
        <f t="shared" si="457"/>
        <v>0</v>
      </c>
      <c r="AT168" s="164">
        <f t="shared" si="423"/>
        <v>1</v>
      </c>
      <c r="AU168" s="52"/>
      <c r="AV168" s="53"/>
      <c r="AW168" s="52"/>
      <c r="AX168" s="53"/>
      <c r="AY168" s="52"/>
      <c r="AZ168" s="53"/>
      <c r="BA168" s="52"/>
      <c r="BB168" s="53"/>
      <c r="BC168" s="107"/>
      <c r="BD168" s="54"/>
      <c r="BE168" s="54"/>
      <c r="BF168" s="54"/>
      <c r="BG168" s="55"/>
      <c r="BH168" s="55"/>
      <c r="BI168" s="55"/>
      <c r="BJ168" s="55"/>
      <c r="BK168" s="45"/>
      <c r="BL168" s="108"/>
      <c r="BM168" s="109"/>
      <c r="BN168" s="109"/>
      <c r="BO168" s="109"/>
      <c r="BP168" s="109"/>
      <c r="BQ168" s="109"/>
      <c r="BR168" s="109"/>
      <c r="BS168" s="109"/>
      <c r="BT168" s="109"/>
      <c r="BU168" s="109"/>
      <c r="BV168" s="109"/>
      <c r="BZ168" s="5"/>
      <c r="CI168" s="1"/>
    </row>
    <row r="169" spans="5:87" ht="60.75" hidden="1" customHeight="1" x14ac:dyDescent="0.2">
      <c r="E169" s="168"/>
      <c r="F169" s="168"/>
      <c r="G169" s="214"/>
      <c r="H169" s="168"/>
      <c r="I169" s="168"/>
      <c r="J169" s="168"/>
      <c r="K169" s="124" t="s">
        <v>231</v>
      </c>
      <c r="L169" s="45"/>
      <c r="M169" s="45" t="s">
        <v>259</v>
      </c>
      <c r="N169" s="45" t="s">
        <v>278</v>
      </c>
      <c r="O169" s="45">
        <v>1</v>
      </c>
      <c r="P169" s="48">
        <v>45719</v>
      </c>
      <c r="Q169" s="48">
        <v>45891</v>
      </c>
      <c r="R169" s="47">
        <f t="shared" si="486"/>
        <v>172</v>
      </c>
      <c r="S169" s="49">
        <f t="shared" ca="1" si="487"/>
        <v>198</v>
      </c>
      <c r="T169" s="50"/>
      <c r="U169" s="51" t="str">
        <f t="shared" ca="1" si="453"/>
        <v>Pendiente</v>
      </c>
      <c r="V169" s="51">
        <f t="shared" ca="1" si="476"/>
        <v>198</v>
      </c>
      <c r="W169" s="51"/>
      <c r="X169" s="51"/>
      <c r="Y169" s="51"/>
      <c r="Z169" s="92">
        <f t="shared" si="422"/>
        <v>0</v>
      </c>
      <c r="AA169" s="92"/>
      <c r="AB169" s="92"/>
      <c r="AC169" s="92"/>
      <c r="AD169" s="89"/>
      <c r="AE169" s="89"/>
      <c r="AF169" s="89"/>
      <c r="AG169" s="89"/>
      <c r="AH169" s="89"/>
      <c r="AI169" s="89"/>
      <c r="AJ169" s="89"/>
      <c r="AK169" s="89"/>
      <c r="AL169" s="45">
        <v>0.05</v>
      </c>
      <c r="AM169" s="87">
        <f t="shared" si="454"/>
        <v>0</v>
      </c>
      <c r="AN169" s="45">
        <v>0.05</v>
      </c>
      <c r="AO169" s="87">
        <f t="shared" si="455"/>
        <v>0</v>
      </c>
      <c r="AP169" s="45">
        <v>0.9</v>
      </c>
      <c r="AQ169" s="87">
        <f t="shared" si="456"/>
        <v>0</v>
      </c>
      <c r="AR169" s="45"/>
      <c r="AS169" s="87">
        <f t="shared" si="457"/>
        <v>0</v>
      </c>
      <c r="AT169" s="164">
        <f t="shared" si="423"/>
        <v>1</v>
      </c>
      <c r="AU169" s="52"/>
      <c r="AV169" s="53"/>
      <c r="AW169" s="52"/>
      <c r="AX169" s="53"/>
      <c r="AY169" s="52"/>
      <c r="AZ169" s="53"/>
      <c r="BA169" s="52"/>
      <c r="BB169" s="53"/>
      <c r="BC169" s="107"/>
      <c r="BD169" s="54"/>
      <c r="BE169" s="54"/>
      <c r="BF169" s="54"/>
      <c r="BG169" s="55"/>
      <c r="BH169" s="55"/>
      <c r="BI169" s="55"/>
      <c r="BJ169" s="55"/>
      <c r="BK169" s="45"/>
      <c r="BL169" s="108"/>
      <c r="BM169" s="109"/>
      <c r="BN169" s="109"/>
      <c r="BO169" s="109"/>
      <c r="BP169" s="109"/>
      <c r="BQ169" s="109"/>
      <c r="BR169" s="109"/>
      <c r="BS169" s="109"/>
      <c r="BT169" s="109"/>
      <c r="BU169" s="109"/>
      <c r="BV169" s="109"/>
      <c r="BZ169" s="5"/>
      <c r="CI169" s="1"/>
    </row>
    <row r="170" spans="5:87" ht="60.75" hidden="1" customHeight="1" x14ac:dyDescent="0.2">
      <c r="E170" s="168"/>
      <c r="F170" s="168"/>
      <c r="G170" s="214"/>
      <c r="H170" s="168"/>
      <c r="I170" s="168"/>
      <c r="J170" s="168"/>
      <c r="K170" s="124" t="s">
        <v>232</v>
      </c>
      <c r="L170" s="45"/>
      <c r="M170" s="45" t="s">
        <v>260</v>
      </c>
      <c r="N170" s="45" t="s">
        <v>268</v>
      </c>
      <c r="O170" s="45">
        <v>1</v>
      </c>
      <c r="P170" s="48">
        <v>45894</v>
      </c>
      <c r="Q170" s="48">
        <v>46010</v>
      </c>
      <c r="R170" s="47">
        <f t="shared" si="486"/>
        <v>116</v>
      </c>
      <c r="S170" s="49">
        <f t="shared" ca="1" si="487"/>
        <v>317</v>
      </c>
      <c r="T170" s="50"/>
      <c r="U170" s="51" t="str">
        <f t="shared" ref="U170:U178" ca="1" si="488">IF(R170="","",(IF(AND(S170&gt;0,BK170&lt;100%),"Pendiente",IF(AND(S170&gt;0,BK170=100%),"Finalizada",IF(AND(S170&lt;0,BK170=100%),"Finalizada","Pendiente")))))</f>
        <v>Pendiente</v>
      </c>
      <c r="V170" s="51">
        <f t="shared" ca="1" si="476"/>
        <v>317</v>
      </c>
      <c r="W170" s="51"/>
      <c r="X170" s="51"/>
      <c r="Y170" s="51"/>
      <c r="Z170" s="92">
        <f t="shared" si="422"/>
        <v>0</v>
      </c>
      <c r="AA170" s="92"/>
      <c r="AB170" s="92"/>
      <c r="AC170" s="92"/>
      <c r="AD170" s="89"/>
      <c r="AE170" s="89"/>
      <c r="AF170" s="89"/>
      <c r="AG170" s="89"/>
      <c r="AH170" s="89"/>
      <c r="AI170" s="89"/>
      <c r="AJ170" s="89"/>
      <c r="AK170" s="89"/>
      <c r="AL170" s="45"/>
      <c r="AM170" s="87">
        <f t="shared" ref="AM170:AM178" si="489">AL170*L170</f>
        <v>0</v>
      </c>
      <c r="AN170" s="45"/>
      <c r="AO170" s="87">
        <f t="shared" ref="AO170:AO178" si="490">AN170*L170</f>
        <v>0</v>
      </c>
      <c r="AP170" s="45">
        <v>0.05</v>
      </c>
      <c r="AQ170" s="87">
        <f t="shared" ref="AQ170:AQ178" si="491">AP170*L170</f>
        <v>0</v>
      </c>
      <c r="AR170" s="45">
        <v>0.95</v>
      </c>
      <c r="AS170" s="87">
        <f t="shared" ref="AS170:AS178" si="492">AR170*L170</f>
        <v>0</v>
      </c>
      <c r="AT170" s="164">
        <f t="shared" si="423"/>
        <v>1</v>
      </c>
      <c r="AU170" s="52"/>
      <c r="AV170" s="53">
        <f t="shared" ref="AV170:AV178" si="493">AU170*L170</f>
        <v>0</v>
      </c>
      <c r="AW170" s="52"/>
      <c r="AX170" s="53">
        <f t="shared" ref="AX170:AX178" si="494">AW170*L170</f>
        <v>0</v>
      </c>
      <c r="AY170" s="52"/>
      <c r="AZ170" s="53">
        <f t="shared" ref="AZ170:AZ178" si="495">AY170*L170</f>
        <v>0</v>
      </c>
      <c r="BA170" s="52"/>
      <c r="BB170" s="53">
        <f t="shared" ref="BB170:BB178" si="496">BA170*L170</f>
        <v>0</v>
      </c>
      <c r="BC170" s="54">
        <f t="shared" ref="BC170:BC175" si="497">AU170-AL170</f>
        <v>0</v>
      </c>
      <c r="BD170" s="54">
        <f t="shared" ref="BD170:BD175" si="498">AW170-AN170</f>
        <v>0</v>
      </c>
      <c r="BE170" s="54">
        <f t="shared" ref="BE170" si="499">AY170-AP170</f>
        <v>-0.05</v>
      </c>
      <c r="BF170" s="54">
        <f t="shared" ref="BF170" si="500">BA170-AR170</f>
        <v>-0.95</v>
      </c>
      <c r="BG170" s="55">
        <f t="shared" ref="BG170:BG175" si="501">SUM(BC170)</f>
        <v>0</v>
      </c>
      <c r="BH170" s="55">
        <f t="shared" ref="BH170:BH175" si="502">SUM(BC170,BD170)</f>
        <v>0</v>
      </c>
      <c r="BI170" s="55">
        <f t="shared" ref="BI170" si="503">SUM(BC170:BE170)</f>
        <v>-0.05</v>
      </c>
      <c r="BJ170" s="55">
        <f t="shared" ref="BJ170" si="504">SUM(BC170:BF170)</f>
        <v>-1</v>
      </c>
      <c r="BK170" s="45">
        <f t="shared" ref="BK170" si="505">SUM(AU170,AW170,AY170,BA170)</f>
        <v>0</v>
      </c>
      <c r="BL170" s="56" t="s">
        <v>85</v>
      </c>
      <c r="BM170" s="57"/>
      <c r="BN170" s="57"/>
      <c r="BO170" s="57"/>
      <c r="BP170" s="57"/>
      <c r="BQ170" s="57"/>
      <c r="BR170" s="57"/>
      <c r="BS170" s="57"/>
      <c r="BT170" s="57"/>
      <c r="BU170" s="57"/>
      <c r="BV170" s="57"/>
      <c r="BZ170" s="5"/>
      <c r="CI170" s="1"/>
    </row>
    <row r="171" spans="5:87" ht="60.75" hidden="1" customHeight="1" x14ac:dyDescent="0.2">
      <c r="E171" s="168"/>
      <c r="F171" s="168"/>
      <c r="G171" s="214"/>
      <c r="H171" s="168"/>
      <c r="I171" s="168"/>
      <c r="J171" s="168"/>
      <c r="K171" s="124" t="s">
        <v>233</v>
      </c>
      <c r="L171" s="45"/>
      <c r="M171" s="45" t="s">
        <v>514</v>
      </c>
      <c r="N171" s="45" t="s">
        <v>515</v>
      </c>
      <c r="O171" s="45">
        <v>1</v>
      </c>
      <c r="P171" s="48">
        <v>45719</v>
      </c>
      <c r="Q171" s="48">
        <v>45891</v>
      </c>
      <c r="R171" s="47">
        <f t="shared" si="486"/>
        <v>172</v>
      </c>
      <c r="S171" s="49">
        <f t="shared" ca="1" si="487"/>
        <v>198</v>
      </c>
      <c r="T171" s="50"/>
      <c r="U171" s="51" t="str">
        <f t="shared" ca="1" si="488"/>
        <v>Pendiente</v>
      </c>
      <c r="V171" s="51">
        <f t="shared" ca="1" si="476"/>
        <v>198</v>
      </c>
      <c r="W171" s="51"/>
      <c r="X171" s="51"/>
      <c r="Y171" s="51"/>
      <c r="Z171" s="92">
        <f t="shared" si="422"/>
        <v>0</v>
      </c>
      <c r="AA171" s="92"/>
      <c r="AB171" s="92"/>
      <c r="AC171" s="92"/>
      <c r="AD171" s="89"/>
      <c r="AE171" s="89"/>
      <c r="AF171" s="89"/>
      <c r="AG171" s="89"/>
      <c r="AH171" s="89"/>
      <c r="AI171" s="89"/>
      <c r="AJ171" s="89"/>
      <c r="AK171" s="89"/>
      <c r="AL171" s="45">
        <v>0.05</v>
      </c>
      <c r="AM171" s="87">
        <f t="shared" si="489"/>
        <v>0</v>
      </c>
      <c r="AN171" s="45">
        <v>0.05</v>
      </c>
      <c r="AO171" s="87">
        <f t="shared" si="490"/>
        <v>0</v>
      </c>
      <c r="AP171" s="45">
        <v>0.9</v>
      </c>
      <c r="AQ171" s="87">
        <f t="shared" si="491"/>
        <v>0</v>
      </c>
      <c r="AR171" s="45"/>
      <c r="AS171" s="87">
        <f t="shared" si="492"/>
        <v>0</v>
      </c>
      <c r="AT171" s="164">
        <f t="shared" si="423"/>
        <v>1</v>
      </c>
      <c r="AU171" s="52"/>
      <c r="AV171" s="53">
        <f t="shared" si="493"/>
        <v>0</v>
      </c>
      <c r="AW171" s="52"/>
      <c r="AX171" s="53">
        <f t="shared" si="494"/>
        <v>0</v>
      </c>
      <c r="AY171" s="52"/>
      <c r="AZ171" s="53">
        <f t="shared" si="495"/>
        <v>0</v>
      </c>
      <c r="BA171" s="52"/>
      <c r="BB171" s="53">
        <f t="shared" si="496"/>
        <v>0</v>
      </c>
      <c r="BC171" s="54">
        <f t="shared" si="497"/>
        <v>-0.05</v>
      </c>
      <c r="BD171" s="54">
        <f t="shared" si="498"/>
        <v>-0.05</v>
      </c>
      <c r="BE171" s="54"/>
      <c r="BF171" s="54"/>
      <c r="BG171" s="55">
        <f t="shared" si="501"/>
        <v>-0.05</v>
      </c>
      <c r="BH171" s="55">
        <f t="shared" si="502"/>
        <v>-0.1</v>
      </c>
      <c r="BI171" s="55"/>
      <c r="BJ171" s="55"/>
      <c r="BK171" s="45"/>
      <c r="BL171" s="56" t="s">
        <v>85</v>
      </c>
      <c r="BM171" s="57"/>
      <c r="BN171" s="57"/>
      <c r="BO171" s="57"/>
      <c r="BP171" s="57"/>
      <c r="BQ171" s="57"/>
      <c r="BR171" s="57"/>
      <c r="BS171" s="57"/>
      <c r="BT171" s="57"/>
      <c r="BU171" s="57"/>
      <c r="BV171" s="57"/>
      <c r="BZ171" s="5"/>
      <c r="CI171" s="1"/>
    </row>
    <row r="172" spans="5:87" ht="60.75" hidden="1" customHeight="1" x14ac:dyDescent="0.2">
      <c r="E172" s="168"/>
      <c r="F172" s="168"/>
      <c r="G172" s="214"/>
      <c r="H172" s="168"/>
      <c r="I172" s="168"/>
      <c r="J172" s="168"/>
      <c r="K172" s="124" t="s">
        <v>234</v>
      </c>
      <c r="L172" s="45"/>
      <c r="M172" s="45" t="s">
        <v>516</v>
      </c>
      <c r="N172" s="45" t="s">
        <v>517</v>
      </c>
      <c r="O172" s="45">
        <v>1</v>
      </c>
      <c r="P172" s="48">
        <v>45901</v>
      </c>
      <c r="Q172" s="48">
        <v>46022</v>
      </c>
      <c r="R172" s="47">
        <f t="shared" si="486"/>
        <v>121</v>
      </c>
      <c r="S172" s="49">
        <f t="shared" ca="1" si="487"/>
        <v>329</v>
      </c>
      <c r="T172" s="50"/>
      <c r="U172" s="51" t="str">
        <f t="shared" ca="1" si="488"/>
        <v>Pendiente</v>
      </c>
      <c r="V172" s="51">
        <f t="shared" ca="1" si="476"/>
        <v>329</v>
      </c>
      <c r="W172" s="51"/>
      <c r="X172" s="51"/>
      <c r="Y172" s="51"/>
      <c r="Z172" s="92">
        <f t="shared" si="422"/>
        <v>0</v>
      </c>
      <c r="AA172" s="92"/>
      <c r="AB172" s="92"/>
      <c r="AC172" s="92"/>
      <c r="AD172" s="89"/>
      <c r="AE172" s="89"/>
      <c r="AF172" s="89"/>
      <c r="AG172" s="89"/>
      <c r="AH172" s="89"/>
      <c r="AI172" s="89"/>
      <c r="AJ172" s="89"/>
      <c r="AK172" s="89"/>
      <c r="AL172" s="45"/>
      <c r="AM172" s="87">
        <f t="shared" si="489"/>
        <v>0</v>
      </c>
      <c r="AN172" s="45"/>
      <c r="AO172" s="87">
        <f t="shared" si="490"/>
        <v>0</v>
      </c>
      <c r="AP172" s="45">
        <v>0.05</v>
      </c>
      <c r="AQ172" s="87">
        <f t="shared" si="491"/>
        <v>0</v>
      </c>
      <c r="AR172" s="45">
        <v>0.95</v>
      </c>
      <c r="AS172" s="87">
        <f t="shared" si="492"/>
        <v>0</v>
      </c>
      <c r="AT172" s="164">
        <f t="shared" si="423"/>
        <v>1</v>
      </c>
      <c r="AU172" s="52"/>
      <c r="AV172" s="53">
        <f t="shared" si="493"/>
        <v>0</v>
      </c>
      <c r="AW172" s="52"/>
      <c r="AX172" s="53">
        <f t="shared" si="494"/>
        <v>0</v>
      </c>
      <c r="AY172" s="52"/>
      <c r="AZ172" s="53">
        <f t="shared" si="495"/>
        <v>0</v>
      </c>
      <c r="BA172" s="52"/>
      <c r="BB172" s="53">
        <f t="shared" si="496"/>
        <v>0</v>
      </c>
      <c r="BC172" s="54">
        <f t="shared" si="497"/>
        <v>0</v>
      </c>
      <c r="BD172" s="54">
        <f t="shared" si="498"/>
        <v>0</v>
      </c>
      <c r="BE172" s="54">
        <f t="shared" ref="BE172:BE175" si="506">AY172-AP172</f>
        <v>-0.05</v>
      </c>
      <c r="BF172" s="54">
        <f t="shared" ref="BF172:BF175" si="507">BA172-AR172</f>
        <v>-0.95</v>
      </c>
      <c r="BG172" s="55">
        <f t="shared" si="501"/>
        <v>0</v>
      </c>
      <c r="BH172" s="55">
        <f t="shared" si="502"/>
        <v>0</v>
      </c>
      <c r="BI172" s="55">
        <f t="shared" ref="BI172:BI175" si="508">SUM(BC172:BE172)</f>
        <v>-0.05</v>
      </c>
      <c r="BJ172" s="55">
        <f t="shared" ref="BJ172:BJ175" si="509">SUM(BC172:BF172)</f>
        <v>-1</v>
      </c>
      <c r="BK172" s="45">
        <f t="shared" ref="BK172:BK175" si="510">SUM(AU172,AW172,AY172,BA172)</f>
        <v>0</v>
      </c>
      <c r="BL172" s="56" t="s">
        <v>85</v>
      </c>
      <c r="BM172" s="57"/>
      <c r="BN172" s="57"/>
      <c r="BO172" s="57"/>
      <c r="BP172" s="57"/>
      <c r="BQ172" s="57"/>
      <c r="BR172" s="57"/>
      <c r="BS172" s="57"/>
      <c r="BT172" s="57"/>
      <c r="BU172" s="57"/>
      <c r="BV172" s="57"/>
      <c r="BZ172" s="5"/>
      <c r="CI172" s="1"/>
    </row>
    <row r="173" spans="5:87" ht="60.75" hidden="1" customHeight="1" x14ac:dyDescent="0.2">
      <c r="E173" s="168"/>
      <c r="F173" s="168"/>
      <c r="G173" s="214"/>
      <c r="H173" s="168"/>
      <c r="I173" s="168"/>
      <c r="J173" s="168"/>
      <c r="K173" s="124" t="s">
        <v>235</v>
      </c>
      <c r="L173" s="45"/>
      <c r="M173" s="45" t="s">
        <v>261</v>
      </c>
      <c r="N173" s="45" t="s">
        <v>518</v>
      </c>
      <c r="O173" s="45">
        <v>1</v>
      </c>
      <c r="P173" s="48">
        <v>45719</v>
      </c>
      <c r="Q173" s="48">
        <v>45891</v>
      </c>
      <c r="R173" s="47">
        <f t="shared" si="486"/>
        <v>172</v>
      </c>
      <c r="S173" s="49">
        <f t="shared" ca="1" si="487"/>
        <v>198</v>
      </c>
      <c r="T173" s="50"/>
      <c r="U173" s="51" t="str">
        <f t="shared" ca="1" si="488"/>
        <v>Pendiente</v>
      </c>
      <c r="V173" s="51">
        <f ca="1">IF((OR(P173="",Q173="")),"",IF(U173="Finalizada","Finalizada",(Q173-$B$2)))</f>
        <v>198</v>
      </c>
      <c r="W173" s="51"/>
      <c r="X173" s="51"/>
      <c r="Y173" s="51"/>
      <c r="Z173" s="92">
        <f t="shared" si="422"/>
        <v>0</v>
      </c>
      <c r="AA173" s="92"/>
      <c r="AB173" s="92"/>
      <c r="AC173" s="92"/>
      <c r="AD173" s="89"/>
      <c r="AE173" s="89"/>
      <c r="AF173" s="89"/>
      <c r="AG173" s="89"/>
      <c r="AH173" s="89"/>
      <c r="AI173" s="89"/>
      <c r="AJ173" s="89"/>
      <c r="AK173" s="89"/>
      <c r="AL173" s="45">
        <v>0.05</v>
      </c>
      <c r="AM173" s="87">
        <f t="shared" si="489"/>
        <v>0</v>
      </c>
      <c r="AN173" s="45">
        <v>0.05</v>
      </c>
      <c r="AO173" s="87">
        <f t="shared" si="490"/>
        <v>0</v>
      </c>
      <c r="AP173" s="45">
        <v>0.9</v>
      </c>
      <c r="AQ173" s="87">
        <f t="shared" si="491"/>
        <v>0</v>
      </c>
      <c r="AR173" s="45"/>
      <c r="AS173" s="87">
        <f t="shared" si="492"/>
        <v>0</v>
      </c>
      <c r="AT173" s="164">
        <f t="shared" si="423"/>
        <v>1</v>
      </c>
      <c r="AU173" s="52"/>
      <c r="AV173" s="53">
        <f t="shared" si="493"/>
        <v>0</v>
      </c>
      <c r="AW173" s="52"/>
      <c r="AX173" s="53">
        <f t="shared" si="494"/>
        <v>0</v>
      </c>
      <c r="AY173" s="52"/>
      <c r="AZ173" s="53">
        <f t="shared" si="495"/>
        <v>0</v>
      </c>
      <c r="BA173" s="52"/>
      <c r="BB173" s="53">
        <f t="shared" si="496"/>
        <v>0</v>
      </c>
      <c r="BC173" s="54">
        <f t="shared" si="497"/>
        <v>-0.05</v>
      </c>
      <c r="BD173" s="54">
        <f t="shared" si="498"/>
        <v>-0.05</v>
      </c>
      <c r="BE173" s="54">
        <f t="shared" si="506"/>
        <v>-0.9</v>
      </c>
      <c r="BF173" s="54">
        <f t="shared" si="507"/>
        <v>0</v>
      </c>
      <c r="BG173" s="55">
        <f t="shared" si="501"/>
        <v>-0.05</v>
      </c>
      <c r="BH173" s="55">
        <f t="shared" si="502"/>
        <v>-0.1</v>
      </c>
      <c r="BI173" s="55">
        <f t="shared" si="508"/>
        <v>-1</v>
      </c>
      <c r="BJ173" s="55">
        <f t="shared" si="509"/>
        <v>-1</v>
      </c>
      <c r="BK173" s="45">
        <f t="shared" si="510"/>
        <v>0</v>
      </c>
      <c r="BL173" s="56" t="s">
        <v>85</v>
      </c>
      <c r="BM173" s="57"/>
      <c r="BN173" s="57"/>
      <c r="BO173" s="57"/>
      <c r="BP173" s="57"/>
      <c r="BQ173" s="57"/>
      <c r="BR173" s="57"/>
      <c r="BS173" s="57"/>
      <c r="BT173" s="57"/>
      <c r="BU173" s="57"/>
      <c r="BV173" s="57"/>
      <c r="BZ173" s="5"/>
      <c r="CI173" s="1"/>
    </row>
    <row r="174" spans="5:87" ht="60.75" hidden="1" customHeight="1" x14ac:dyDescent="0.2">
      <c r="E174" s="168"/>
      <c r="F174" s="168"/>
      <c r="G174" s="214"/>
      <c r="H174" s="168"/>
      <c r="I174" s="168"/>
      <c r="J174" s="168"/>
      <c r="K174" s="124" t="s">
        <v>236</v>
      </c>
      <c r="L174" s="45"/>
      <c r="M174" s="45" t="s">
        <v>262</v>
      </c>
      <c r="N174" s="45" t="s">
        <v>517</v>
      </c>
      <c r="O174" s="45">
        <v>1</v>
      </c>
      <c r="P174" s="48">
        <v>45901</v>
      </c>
      <c r="Q174" s="48">
        <v>46022</v>
      </c>
      <c r="R174" s="47">
        <f t="shared" si="486"/>
        <v>121</v>
      </c>
      <c r="S174" s="49">
        <f t="shared" ca="1" si="487"/>
        <v>329</v>
      </c>
      <c r="T174" s="50"/>
      <c r="U174" s="51" t="str">
        <f t="shared" ca="1" si="488"/>
        <v>Pendiente</v>
      </c>
      <c r="V174" s="51">
        <f t="shared" ref="V174:V178" ca="1" si="511">IF((OR(P174="",Q174="")),"",IF(U174="Finalizada","Finalizada",(Q174-$B$2)))</f>
        <v>329</v>
      </c>
      <c r="W174" s="51"/>
      <c r="X174" s="51"/>
      <c r="Y174" s="51"/>
      <c r="Z174" s="92">
        <f t="shared" si="422"/>
        <v>0</v>
      </c>
      <c r="AA174" s="92"/>
      <c r="AB174" s="92"/>
      <c r="AC174" s="92"/>
      <c r="AD174" s="89"/>
      <c r="AE174" s="89"/>
      <c r="AF174" s="89"/>
      <c r="AG174" s="89"/>
      <c r="AH174" s="89"/>
      <c r="AI174" s="89"/>
      <c r="AJ174" s="89"/>
      <c r="AK174" s="89"/>
      <c r="AL174" s="45"/>
      <c r="AM174" s="87">
        <f t="shared" si="489"/>
        <v>0</v>
      </c>
      <c r="AN174" s="45">
        <v>0.05</v>
      </c>
      <c r="AO174" s="87">
        <f t="shared" si="490"/>
        <v>0</v>
      </c>
      <c r="AP174" s="45">
        <v>0.95</v>
      </c>
      <c r="AQ174" s="87">
        <f t="shared" si="491"/>
        <v>0</v>
      </c>
      <c r="AR174" s="45"/>
      <c r="AS174" s="87">
        <f t="shared" si="492"/>
        <v>0</v>
      </c>
      <c r="AT174" s="164">
        <f t="shared" si="423"/>
        <v>1</v>
      </c>
      <c r="AU174" s="52"/>
      <c r="AV174" s="53">
        <f t="shared" si="493"/>
        <v>0</v>
      </c>
      <c r="AW174" s="52"/>
      <c r="AX174" s="53">
        <f t="shared" si="494"/>
        <v>0</v>
      </c>
      <c r="AY174" s="52"/>
      <c r="AZ174" s="53">
        <f t="shared" si="495"/>
        <v>0</v>
      </c>
      <c r="BA174" s="52"/>
      <c r="BB174" s="53">
        <f t="shared" si="496"/>
        <v>0</v>
      </c>
      <c r="BC174" s="54">
        <f t="shared" si="497"/>
        <v>0</v>
      </c>
      <c r="BD174" s="54">
        <f t="shared" si="498"/>
        <v>-0.05</v>
      </c>
      <c r="BE174" s="54">
        <f t="shared" si="506"/>
        <v>-0.95</v>
      </c>
      <c r="BF174" s="54">
        <f t="shared" si="507"/>
        <v>0</v>
      </c>
      <c r="BG174" s="55">
        <f t="shared" si="501"/>
        <v>0</v>
      </c>
      <c r="BH174" s="55">
        <f t="shared" si="502"/>
        <v>-0.05</v>
      </c>
      <c r="BI174" s="55">
        <f t="shared" si="508"/>
        <v>-1</v>
      </c>
      <c r="BJ174" s="55">
        <f t="shared" si="509"/>
        <v>-1</v>
      </c>
      <c r="BK174" s="45">
        <f t="shared" si="510"/>
        <v>0</v>
      </c>
      <c r="BL174" s="56" t="s">
        <v>85</v>
      </c>
      <c r="BM174" s="57"/>
      <c r="BN174" s="57"/>
      <c r="BO174" s="57"/>
      <c r="BP174" s="57"/>
      <c r="BQ174" s="57"/>
      <c r="BR174" s="57"/>
      <c r="BS174" s="57"/>
      <c r="BT174" s="57"/>
      <c r="BU174" s="57"/>
      <c r="BV174" s="57"/>
      <c r="BZ174" s="5"/>
      <c r="CI174" s="1"/>
    </row>
    <row r="175" spans="5:87" ht="60.75" hidden="1" customHeight="1" x14ac:dyDescent="0.2">
      <c r="E175" s="168"/>
      <c r="F175" s="168"/>
      <c r="G175" s="214"/>
      <c r="H175" s="168"/>
      <c r="I175" s="168"/>
      <c r="J175" s="168"/>
      <c r="K175" s="124" t="s">
        <v>237</v>
      </c>
      <c r="L175" s="45"/>
      <c r="M175" s="45" t="s">
        <v>263</v>
      </c>
      <c r="N175" s="45" t="s">
        <v>279</v>
      </c>
      <c r="O175" s="45" t="e">
        <f>+#REF!</f>
        <v>#REF!</v>
      </c>
      <c r="P175" s="48">
        <v>45719</v>
      </c>
      <c r="Q175" s="48">
        <v>45891</v>
      </c>
      <c r="R175" s="47">
        <f t="shared" si="486"/>
        <v>172</v>
      </c>
      <c r="S175" s="49">
        <f t="shared" ca="1" si="487"/>
        <v>198</v>
      </c>
      <c r="T175" s="50"/>
      <c r="U175" s="51" t="str">
        <f t="shared" ca="1" si="488"/>
        <v>Pendiente</v>
      </c>
      <c r="V175" s="51">
        <f t="shared" ca="1" si="511"/>
        <v>198</v>
      </c>
      <c r="W175" s="51"/>
      <c r="X175" s="51"/>
      <c r="Y175" s="51"/>
      <c r="Z175" s="92">
        <f t="shared" si="422"/>
        <v>0</v>
      </c>
      <c r="AA175" s="92"/>
      <c r="AB175" s="92"/>
      <c r="AC175" s="92"/>
      <c r="AD175" s="89"/>
      <c r="AE175" s="89"/>
      <c r="AF175" s="89"/>
      <c r="AG175" s="89"/>
      <c r="AH175" s="89"/>
      <c r="AI175" s="89"/>
      <c r="AJ175" s="89"/>
      <c r="AK175" s="89"/>
      <c r="AL175" s="45">
        <v>0.05</v>
      </c>
      <c r="AM175" s="87">
        <f t="shared" si="489"/>
        <v>0</v>
      </c>
      <c r="AN175" s="45">
        <v>0.05</v>
      </c>
      <c r="AO175" s="87">
        <f t="shared" si="490"/>
        <v>0</v>
      </c>
      <c r="AP175" s="45">
        <v>0.9</v>
      </c>
      <c r="AQ175" s="87">
        <f t="shared" si="491"/>
        <v>0</v>
      </c>
      <c r="AR175" s="45"/>
      <c r="AS175" s="87">
        <f t="shared" si="492"/>
        <v>0</v>
      </c>
      <c r="AT175" s="164">
        <f t="shared" si="423"/>
        <v>1</v>
      </c>
      <c r="AU175" s="52"/>
      <c r="AV175" s="53">
        <f t="shared" si="493"/>
        <v>0</v>
      </c>
      <c r="AW175" s="52"/>
      <c r="AX175" s="53">
        <f t="shared" si="494"/>
        <v>0</v>
      </c>
      <c r="AY175" s="52"/>
      <c r="AZ175" s="53">
        <f t="shared" si="495"/>
        <v>0</v>
      </c>
      <c r="BA175" s="52"/>
      <c r="BB175" s="53">
        <f t="shared" si="496"/>
        <v>0</v>
      </c>
      <c r="BC175" s="54">
        <f t="shared" si="497"/>
        <v>-0.05</v>
      </c>
      <c r="BD175" s="54">
        <f t="shared" si="498"/>
        <v>-0.05</v>
      </c>
      <c r="BE175" s="54">
        <f t="shared" si="506"/>
        <v>-0.9</v>
      </c>
      <c r="BF175" s="54">
        <f t="shared" si="507"/>
        <v>0</v>
      </c>
      <c r="BG175" s="55">
        <f t="shared" si="501"/>
        <v>-0.05</v>
      </c>
      <c r="BH175" s="55">
        <f t="shared" si="502"/>
        <v>-0.1</v>
      </c>
      <c r="BI175" s="55">
        <f t="shared" si="508"/>
        <v>-1</v>
      </c>
      <c r="BJ175" s="55">
        <f t="shared" si="509"/>
        <v>-1</v>
      </c>
      <c r="BK175" s="45">
        <f t="shared" si="510"/>
        <v>0</v>
      </c>
      <c r="BL175" s="56" t="s">
        <v>85</v>
      </c>
      <c r="BM175" s="57"/>
      <c r="BN175" s="57"/>
      <c r="BO175" s="57"/>
      <c r="BP175" s="57"/>
      <c r="BQ175" s="57"/>
      <c r="BR175" s="57"/>
      <c r="BS175" s="57"/>
      <c r="BT175" s="57"/>
      <c r="BU175" s="57"/>
      <c r="BV175" s="57"/>
      <c r="BZ175" s="5"/>
      <c r="CI175" s="1"/>
    </row>
    <row r="176" spans="5:87" ht="60.75" hidden="1" customHeight="1" x14ac:dyDescent="0.2">
      <c r="E176" s="168"/>
      <c r="F176" s="168"/>
      <c r="G176" s="214"/>
      <c r="H176" s="168"/>
      <c r="I176" s="168"/>
      <c r="J176" s="168"/>
      <c r="K176" s="124" t="s">
        <v>238</v>
      </c>
      <c r="L176" s="45"/>
      <c r="M176" s="45" t="s">
        <v>264</v>
      </c>
      <c r="N176" s="45" t="s">
        <v>280</v>
      </c>
      <c r="O176" s="45">
        <v>1</v>
      </c>
      <c r="P176" s="48">
        <v>45894</v>
      </c>
      <c r="Q176" s="48">
        <v>46010</v>
      </c>
      <c r="R176" s="47">
        <f t="shared" si="486"/>
        <v>116</v>
      </c>
      <c r="S176" s="49">
        <f t="shared" ca="1" si="487"/>
        <v>317</v>
      </c>
      <c r="T176" s="50"/>
      <c r="U176" s="51" t="str">
        <f t="shared" ca="1" si="488"/>
        <v>Pendiente</v>
      </c>
      <c r="V176" s="51">
        <f t="shared" ca="1" si="511"/>
        <v>317</v>
      </c>
      <c r="W176" s="51"/>
      <c r="X176" s="51"/>
      <c r="Y176" s="51"/>
      <c r="Z176" s="92">
        <f t="shared" si="422"/>
        <v>0</v>
      </c>
      <c r="AA176" s="92"/>
      <c r="AB176" s="92"/>
      <c r="AC176" s="92"/>
      <c r="AD176" s="89"/>
      <c r="AE176" s="89"/>
      <c r="AF176" s="89"/>
      <c r="AG176" s="89"/>
      <c r="AH176" s="89"/>
      <c r="AI176" s="89"/>
      <c r="AJ176" s="89"/>
      <c r="AK176" s="89"/>
      <c r="AL176" s="45"/>
      <c r="AM176" s="87">
        <f t="shared" si="489"/>
        <v>0</v>
      </c>
      <c r="AN176" s="45"/>
      <c r="AO176" s="87">
        <f t="shared" si="490"/>
        <v>0</v>
      </c>
      <c r="AP176" s="45">
        <v>0.05</v>
      </c>
      <c r="AQ176" s="87">
        <f t="shared" si="491"/>
        <v>0</v>
      </c>
      <c r="AR176" s="45">
        <v>0.95</v>
      </c>
      <c r="AS176" s="87">
        <f t="shared" si="492"/>
        <v>0</v>
      </c>
      <c r="AT176" s="164">
        <f t="shared" si="423"/>
        <v>1</v>
      </c>
      <c r="AU176" s="52"/>
      <c r="AV176" s="53">
        <f t="shared" si="493"/>
        <v>0</v>
      </c>
      <c r="AW176" s="52"/>
      <c r="AX176" s="53">
        <f t="shared" si="494"/>
        <v>0</v>
      </c>
      <c r="AY176" s="52"/>
      <c r="AZ176" s="53">
        <f t="shared" si="495"/>
        <v>0</v>
      </c>
      <c r="BA176" s="52"/>
      <c r="BB176" s="53">
        <f t="shared" si="496"/>
        <v>0</v>
      </c>
      <c r="BC176" s="54"/>
      <c r="BD176" s="54"/>
      <c r="BE176" s="54"/>
      <c r="BF176" s="54"/>
      <c r="BG176" s="55"/>
      <c r="BH176" s="55"/>
      <c r="BI176" s="55"/>
      <c r="BJ176" s="55"/>
      <c r="BK176" s="45"/>
      <c r="BL176" s="56"/>
      <c r="BM176" s="57"/>
      <c r="BN176" s="57"/>
      <c r="BO176" s="57"/>
      <c r="BP176" s="57"/>
      <c r="BQ176" s="57"/>
      <c r="BR176" s="57"/>
      <c r="BS176" s="57"/>
      <c r="BT176" s="57"/>
      <c r="BU176" s="57"/>
      <c r="BV176" s="57"/>
      <c r="BZ176" s="5"/>
      <c r="CI176" s="1"/>
    </row>
    <row r="177" spans="5:87" ht="60.75" customHeight="1" x14ac:dyDescent="0.2">
      <c r="E177" s="168"/>
      <c r="F177" s="168"/>
      <c r="G177" s="214"/>
      <c r="H177" s="168"/>
      <c r="I177" s="168"/>
      <c r="J177" s="168"/>
      <c r="K177" s="124" t="s">
        <v>239</v>
      </c>
      <c r="L177" s="45">
        <v>0.25</v>
      </c>
      <c r="M177" s="45" t="s">
        <v>519</v>
      </c>
      <c r="N177" s="45" t="s">
        <v>582</v>
      </c>
      <c r="O177" s="45">
        <v>1</v>
      </c>
      <c r="P177" s="48">
        <v>45658</v>
      </c>
      <c r="Q177" s="48">
        <v>46022</v>
      </c>
      <c r="R177" s="47">
        <f t="shared" si="486"/>
        <v>364</v>
      </c>
      <c r="S177" s="49">
        <f t="shared" ca="1" si="487"/>
        <v>329</v>
      </c>
      <c r="T177" s="50"/>
      <c r="U177" s="51" t="str">
        <f t="shared" ca="1" si="488"/>
        <v>Pendiente</v>
      </c>
      <c r="V177" s="51">
        <f t="shared" ca="1" si="511"/>
        <v>329</v>
      </c>
      <c r="W177" s="51" t="s">
        <v>449</v>
      </c>
      <c r="X177" s="51" t="s">
        <v>450</v>
      </c>
      <c r="Y177" s="51" t="s">
        <v>451</v>
      </c>
      <c r="Z177" s="92">
        <f t="shared" si="422"/>
        <v>50372595.099999994</v>
      </c>
      <c r="AA177" s="92">
        <v>50372595.099999994</v>
      </c>
      <c r="AB177" s="92"/>
      <c r="AC177" s="92"/>
      <c r="AD177" s="89"/>
      <c r="AE177" s="89"/>
      <c r="AF177" s="89"/>
      <c r="AG177" s="89"/>
      <c r="AH177" s="89"/>
      <c r="AI177" s="89"/>
      <c r="AJ177" s="89"/>
      <c r="AK177" s="89"/>
      <c r="AL177" s="45">
        <v>0.25</v>
      </c>
      <c r="AM177" s="87">
        <f t="shared" si="489"/>
        <v>6.25E-2</v>
      </c>
      <c r="AN177" s="45">
        <v>0.25</v>
      </c>
      <c r="AO177" s="87">
        <f t="shared" si="490"/>
        <v>6.25E-2</v>
      </c>
      <c r="AP177" s="45">
        <v>0.25</v>
      </c>
      <c r="AQ177" s="87">
        <f t="shared" si="491"/>
        <v>6.25E-2</v>
      </c>
      <c r="AR177" s="45">
        <v>0.25</v>
      </c>
      <c r="AS177" s="87">
        <f t="shared" si="492"/>
        <v>6.25E-2</v>
      </c>
      <c r="AT177" s="164">
        <f t="shared" si="423"/>
        <v>1</v>
      </c>
      <c r="AU177" s="52"/>
      <c r="AV177" s="53">
        <f t="shared" si="493"/>
        <v>0</v>
      </c>
      <c r="AW177" s="52"/>
      <c r="AX177" s="53">
        <f t="shared" si="494"/>
        <v>0</v>
      </c>
      <c r="AY177" s="52"/>
      <c r="AZ177" s="53">
        <f t="shared" si="495"/>
        <v>0</v>
      </c>
      <c r="BA177" s="52"/>
      <c r="BB177" s="53">
        <f t="shared" si="496"/>
        <v>0</v>
      </c>
      <c r="BC177" s="54">
        <f t="shared" ref="BC177:BC178" si="512">AU177-AL177</f>
        <v>-0.25</v>
      </c>
      <c r="BD177" s="54">
        <f t="shared" ref="BD177:BD178" si="513">AW177-AN177</f>
        <v>-0.25</v>
      </c>
      <c r="BE177" s="54">
        <f t="shared" ref="BE177:BE178" si="514">AY177-AP177</f>
        <v>-0.25</v>
      </c>
      <c r="BF177" s="54">
        <f t="shared" ref="BF177:BF178" si="515">BA177-AR177</f>
        <v>-0.25</v>
      </c>
      <c r="BG177" s="55">
        <f t="shared" ref="BG177:BG178" si="516">SUM(BC177)</f>
        <v>-0.25</v>
      </c>
      <c r="BH177" s="55">
        <f t="shared" ref="BH177:BH178" si="517">SUM(BC177,BD177)</f>
        <v>-0.5</v>
      </c>
      <c r="BI177" s="55">
        <f t="shared" ref="BI177:BI178" si="518">SUM(BC177:BE177)</f>
        <v>-0.75</v>
      </c>
      <c r="BJ177" s="55">
        <f t="shared" ref="BJ177:BJ178" si="519">SUM(BC177:BF177)</f>
        <v>-1</v>
      </c>
      <c r="BK177" s="45">
        <f t="shared" ref="BK177:BK178" si="520">SUM(AU177,AW177,AY177,BA177)</f>
        <v>0</v>
      </c>
      <c r="BL177" s="56" t="s">
        <v>85</v>
      </c>
      <c r="BM177" s="57"/>
      <c r="BN177" s="57"/>
      <c r="BO177" s="57"/>
      <c r="BP177" s="57"/>
      <c r="BQ177" s="57"/>
      <c r="BR177" s="57"/>
      <c r="BS177" s="57"/>
      <c r="BT177" s="57"/>
      <c r="BU177" s="57"/>
      <c r="BV177" s="57"/>
      <c r="BZ177" s="5"/>
      <c r="CI177" s="1"/>
    </row>
    <row r="178" spans="5:87" ht="60.75" customHeight="1" x14ac:dyDescent="0.2">
      <c r="E178" s="168"/>
      <c r="F178" s="168"/>
      <c r="G178" s="214"/>
      <c r="H178" s="168"/>
      <c r="I178" s="168"/>
      <c r="J178" s="168"/>
      <c r="K178" s="124" t="s">
        <v>240</v>
      </c>
      <c r="L178" s="45">
        <v>0.25</v>
      </c>
      <c r="M178" s="45" t="s">
        <v>265</v>
      </c>
      <c r="N178" s="45" t="s">
        <v>582</v>
      </c>
      <c r="O178" s="45">
        <v>1</v>
      </c>
      <c r="P178" s="48">
        <v>45658</v>
      </c>
      <c r="Q178" s="48">
        <v>46022</v>
      </c>
      <c r="R178" s="47">
        <f t="shared" si="486"/>
        <v>364</v>
      </c>
      <c r="S178" s="49">
        <f t="shared" ca="1" si="487"/>
        <v>329</v>
      </c>
      <c r="T178" s="50"/>
      <c r="U178" s="51" t="str">
        <f t="shared" ca="1" si="488"/>
        <v>Pendiente</v>
      </c>
      <c r="V178" s="51">
        <f t="shared" ca="1" si="511"/>
        <v>329</v>
      </c>
      <c r="W178" s="51" t="s">
        <v>452</v>
      </c>
      <c r="X178" s="51" t="s">
        <v>447</v>
      </c>
      <c r="Y178" s="51" t="s">
        <v>448</v>
      </c>
      <c r="Z178" s="92">
        <f t="shared" si="422"/>
        <v>238520158.5</v>
      </c>
      <c r="AA178" s="92">
        <v>238520158.5</v>
      </c>
      <c r="AB178" s="92"/>
      <c r="AC178" s="92"/>
      <c r="AD178" s="89"/>
      <c r="AE178" s="89"/>
      <c r="AF178" s="89"/>
      <c r="AG178" s="89"/>
      <c r="AH178" s="89"/>
      <c r="AI178" s="89"/>
      <c r="AJ178" s="89"/>
      <c r="AK178" s="89"/>
      <c r="AL178" s="45">
        <v>0.25</v>
      </c>
      <c r="AM178" s="87">
        <f t="shared" si="489"/>
        <v>6.25E-2</v>
      </c>
      <c r="AN178" s="45">
        <v>0.25</v>
      </c>
      <c r="AO178" s="87">
        <f t="shared" si="490"/>
        <v>6.25E-2</v>
      </c>
      <c r="AP178" s="45">
        <v>0.25</v>
      </c>
      <c r="AQ178" s="87">
        <f t="shared" si="491"/>
        <v>6.25E-2</v>
      </c>
      <c r="AR178" s="45">
        <v>0.25</v>
      </c>
      <c r="AS178" s="87">
        <f t="shared" si="492"/>
        <v>6.25E-2</v>
      </c>
      <c r="AT178" s="164">
        <f>SUM(AL178,AN178,AP178,AR178)</f>
        <v>1</v>
      </c>
      <c r="AU178" s="52"/>
      <c r="AV178" s="53">
        <f t="shared" si="493"/>
        <v>0</v>
      </c>
      <c r="AW178" s="52"/>
      <c r="AX178" s="53">
        <f t="shared" si="494"/>
        <v>0</v>
      </c>
      <c r="AY178" s="52"/>
      <c r="AZ178" s="53">
        <f t="shared" si="495"/>
        <v>0</v>
      </c>
      <c r="BA178" s="52"/>
      <c r="BB178" s="53">
        <f t="shared" si="496"/>
        <v>0</v>
      </c>
      <c r="BC178" s="54">
        <f t="shared" si="512"/>
        <v>-0.25</v>
      </c>
      <c r="BD178" s="54">
        <f t="shared" si="513"/>
        <v>-0.25</v>
      </c>
      <c r="BE178" s="54">
        <f t="shared" si="514"/>
        <v>-0.25</v>
      </c>
      <c r="BF178" s="54">
        <f t="shared" si="515"/>
        <v>-0.25</v>
      </c>
      <c r="BG178" s="55">
        <f t="shared" si="516"/>
        <v>-0.25</v>
      </c>
      <c r="BH178" s="55">
        <f t="shared" si="517"/>
        <v>-0.5</v>
      </c>
      <c r="BI178" s="55">
        <f t="shared" si="518"/>
        <v>-0.75</v>
      </c>
      <c r="BJ178" s="55">
        <f t="shared" si="519"/>
        <v>-1</v>
      </c>
      <c r="BK178" s="45">
        <f t="shared" si="520"/>
        <v>0</v>
      </c>
      <c r="BL178" s="56" t="s">
        <v>85</v>
      </c>
      <c r="BM178" s="57"/>
      <c r="BN178" s="57"/>
      <c r="BO178" s="57"/>
      <c r="BP178" s="57"/>
      <c r="BQ178" s="57"/>
      <c r="BR178" s="57"/>
      <c r="BS178" s="57"/>
      <c r="BT178" s="57"/>
      <c r="BU178" s="57"/>
      <c r="BV178" s="57"/>
      <c r="BZ178" s="5"/>
      <c r="CI178" s="1"/>
    </row>
    <row r="179" spans="5:87" ht="60.75" customHeight="1" x14ac:dyDescent="0.2">
      <c r="E179" s="168"/>
      <c r="F179" s="168"/>
      <c r="G179" s="214"/>
      <c r="H179" s="168"/>
      <c r="I179" s="168"/>
      <c r="J179" s="168"/>
      <c r="K179" s="38"/>
      <c r="L179" s="39">
        <f>SUM(L142:L178)</f>
        <v>1</v>
      </c>
      <c r="M179" s="39"/>
      <c r="N179" s="38"/>
      <c r="O179" s="38"/>
      <c r="P179" s="38"/>
      <c r="Q179" s="38"/>
      <c r="R179" s="38"/>
      <c r="S179" s="38"/>
      <c r="T179" s="38"/>
      <c r="U179" s="38"/>
      <c r="V179" s="38" t="s">
        <v>51</v>
      </c>
      <c r="W179" s="38"/>
      <c r="X179" s="38"/>
      <c r="Y179" s="38"/>
      <c r="Z179" s="102">
        <f>SUM(Z136:Z178)</f>
        <v>521465028.10000002</v>
      </c>
      <c r="AA179" s="102">
        <f>SUM(AA142:AA178)</f>
        <v>521465028.10000002</v>
      </c>
      <c r="AB179" s="102">
        <f>SUM(AB142:AB178)</f>
        <v>0</v>
      </c>
      <c r="AC179" s="102">
        <f>SUM(AC142:AC178)</f>
        <v>0</v>
      </c>
      <c r="AD179" s="38"/>
      <c r="AE179" s="38"/>
      <c r="AF179" s="38"/>
      <c r="AG179" s="38"/>
      <c r="AH179" s="38"/>
      <c r="AI179" s="38"/>
      <c r="AJ179" s="38"/>
      <c r="AK179" s="38"/>
      <c r="AL179" s="38"/>
      <c r="AM179" s="40">
        <f>SUM(AM142:AM178)/$L179</f>
        <v>0.25</v>
      </c>
      <c r="AN179" s="40"/>
      <c r="AO179" s="40">
        <f>SUM(AO142:AO178)/$L179</f>
        <v>0.25</v>
      </c>
      <c r="AP179" s="40"/>
      <c r="AQ179" s="40">
        <f>SUM(AQ142:AQ178)/$L179</f>
        <v>0.25</v>
      </c>
      <c r="AR179" s="40"/>
      <c r="AS179" s="40">
        <f>SUM(AS142:AS178)/$L179</f>
        <v>0.25</v>
      </c>
      <c r="AT179" s="40">
        <f>SUM(AM179,AO179,AQ179,AS179)</f>
        <v>1</v>
      </c>
      <c r="AU179" s="38"/>
      <c r="AV179" s="41">
        <f>SUM(AV142:AV178)/$L179</f>
        <v>0</v>
      </c>
      <c r="AW179" s="38"/>
      <c r="AX179" s="41">
        <f>SUM(AX142:AX178)/$L179</f>
        <v>0</v>
      </c>
      <c r="AY179" s="38"/>
      <c r="AZ179" s="41">
        <f>SUM(AZ142:AZ178)/$L179</f>
        <v>0</v>
      </c>
      <c r="BA179" s="38"/>
      <c r="BB179" s="39">
        <f>SUM(BB142:BB178)/$L179</f>
        <v>0</v>
      </c>
      <c r="BC179" s="42">
        <f>AX179-AO179</f>
        <v>-0.25</v>
      </c>
      <c r="BD179" s="42">
        <f>AV179-AM179</f>
        <v>-0.25</v>
      </c>
      <c r="BE179" s="42">
        <f>AX179-AO179</f>
        <v>-0.25</v>
      </c>
      <c r="BF179" s="42">
        <f>AZ179-AQ179</f>
        <v>-0.25</v>
      </c>
      <c r="BG179" s="42">
        <f>BB179-AS179</f>
        <v>-0.25</v>
      </c>
      <c r="BH179" s="42">
        <f>SUM(BD179)</f>
        <v>-0.25</v>
      </c>
      <c r="BI179" s="42">
        <f>SUM(BD179,BE179)</f>
        <v>-0.5</v>
      </c>
      <c r="BJ179" s="42">
        <f>SUM(BD179:BF179)</f>
        <v>-0.75</v>
      </c>
      <c r="BK179" s="42">
        <f>SUM(BD179:BG179)</f>
        <v>-1</v>
      </c>
      <c r="BL179" s="38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</row>
    <row r="180" spans="5:87" ht="60.75" hidden="1" customHeight="1" x14ac:dyDescent="0.2">
      <c r="E180" s="168"/>
      <c r="F180" s="168"/>
      <c r="G180" s="214"/>
      <c r="H180" s="168"/>
      <c r="I180" s="168"/>
      <c r="J180" s="168"/>
      <c r="K180" s="38"/>
      <c r="L180" s="39"/>
      <c r="M180" s="39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89"/>
      <c r="AE180" s="89"/>
      <c r="AF180" s="89"/>
      <c r="AG180" s="89"/>
      <c r="AH180" s="89"/>
      <c r="AI180" s="89"/>
      <c r="AJ180" s="89"/>
      <c r="AK180" s="89"/>
      <c r="AL180" s="45"/>
      <c r="AM180" s="87"/>
      <c r="AN180" s="45"/>
      <c r="AO180" s="87"/>
      <c r="AP180" s="45"/>
      <c r="AQ180" s="87"/>
      <c r="AR180" s="45"/>
      <c r="AS180" s="87"/>
      <c r="AT180" s="87"/>
      <c r="AU180" s="52"/>
      <c r="AV180" s="53"/>
      <c r="AW180" s="52"/>
      <c r="AX180" s="53"/>
      <c r="AY180" s="52"/>
      <c r="AZ180" s="53"/>
      <c r="BA180" s="52"/>
      <c r="BB180" s="53"/>
      <c r="BC180" s="38"/>
      <c r="BD180" s="42"/>
      <c r="BE180" s="42"/>
      <c r="BF180" s="42"/>
      <c r="BG180" s="42"/>
      <c r="BH180" s="42"/>
      <c r="BI180" s="42"/>
      <c r="BJ180" s="42"/>
      <c r="BK180" s="42"/>
      <c r="BL180" s="38"/>
      <c r="BM180" s="38"/>
      <c r="BN180" s="38"/>
      <c r="BO180" s="38"/>
      <c r="BP180" s="38"/>
      <c r="BQ180" s="38"/>
      <c r="BR180" s="38"/>
      <c r="BS180" s="38"/>
      <c r="BT180" s="38"/>
      <c r="BU180" s="38"/>
      <c r="BV180" s="38"/>
    </row>
    <row r="181" spans="5:87" ht="60.75" hidden="1" customHeight="1" x14ac:dyDescent="0.2">
      <c r="E181" s="168"/>
      <c r="F181" s="168"/>
      <c r="G181" s="214"/>
      <c r="H181" s="168"/>
      <c r="I181" s="168"/>
      <c r="J181" s="168"/>
      <c r="K181" s="128" t="s">
        <v>87</v>
      </c>
      <c r="L181" s="60"/>
      <c r="M181" s="61" t="s">
        <v>75</v>
      </c>
      <c r="N181" s="98"/>
      <c r="O181" s="58" t="e">
        <f>+#REF!</f>
        <v>#REF!</v>
      </c>
      <c r="P181" s="48" t="e">
        <f>+#REF!</f>
        <v>#REF!</v>
      </c>
      <c r="Q181" s="48" t="e">
        <f>+#REF!</f>
        <v>#REF!</v>
      </c>
      <c r="R181" s="47" t="e">
        <f>IF(OR(P181="",Q181=""),"",Q181-P181)</f>
        <v>#REF!</v>
      </c>
      <c r="S181" s="49" t="e">
        <f ca="1">IF(OR(P181="",Q181=""),"",Q181-TODAY())</f>
        <v>#REF!</v>
      </c>
      <c r="T181" s="50"/>
      <c r="U181" s="51" t="e">
        <f>IF(R181="","",(IF(AND(S181&gt;0,BK181&lt;100%),"Pendiente",IF(AND(S181&gt;0,BK181=100%),"Finalizada",IF(AND(S181&lt;0,BK181=100%),"Finalizada","Pendiente")))))</f>
        <v>#REF!</v>
      </c>
      <c r="V181" s="51" t="e">
        <f t="shared" ref="V181:V198" si="521">IF((OR(P181="",Q181="")),"",IF(U181="Finalizada","Finalizada",(Q181-$B$2)))</f>
        <v>#REF!</v>
      </c>
      <c r="W181" s="51"/>
      <c r="X181" s="51"/>
      <c r="Y181" s="51"/>
      <c r="Z181" s="51"/>
      <c r="AA181" s="51"/>
      <c r="AB181" s="51"/>
      <c r="AC181" s="51"/>
      <c r="AD181" s="89"/>
      <c r="AE181" s="89"/>
      <c r="AF181" s="89"/>
      <c r="AG181" s="89"/>
      <c r="AH181" s="89"/>
      <c r="AI181" s="89"/>
      <c r="AJ181" s="89"/>
      <c r="AK181" s="89"/>
      <c r="AL181" s="45" t="e">
        <f>+#REF!</f>
        <v>#REF!</v>
      </c>
      <c r="AM181" s="87"/>
      <c r="AN181" s="45" t="e">
        <f>+#REF!</f>
        <v>#REF!</v>
      </c>
      <c r="AO181" s="87"/>
      <c r="AP181" s="45" t="e">
        <f>+#REF!</f>
        <v>#REF!</v>
      </c>
      <c r="AQ181" s="87"/>
      <c r="AR181" s="45" t="e">
        <f>+#REF!</f>
        <v>#REF!</v>
      </c>
      <c r="AS181" s="87"/>
      <c r="AT181" s="87"/>
      <c r="AU181" s="52">
        <v>0</v>
      </c>
      <c r="AV181" s="53">
        <f>AU181*L181</f>
        <v>0</v>
      </c>
      <c r="AW181" s="52">
        <v>0</v>
      </c>
      <c r="AX181" s="53">
        <f>AW181*L181</f>
        <v>0</v>
      </c>
      <c r="AY181" s="52"/>
      <c r="AZ181" s="53" t="e">
        <f>AY181*P181</f>
        <v>#REF!</v>
      </c>
      <c r="BA181" s="52"/>
      <c r="BB181" s="53"/>
      <c r="BC181" s="54" t="e">
        <f t="shared" ref="BC181:BC183" si="522">AU181-AL181</f>
        <v>#REF!</v>
      </c>
      <c r="BD181" s="54" t="e">
        <f>AW181-AN181</f>
        <v>#REF!</v>
      </c>
      <c r="BE181" s="54" t="e">
        <f t="shared" ref="BE181:BE183" si="523">AY181-AP181</f>
        <v>#REF!</v>
      </c>
      <c r="BF181" s="54" t="e">
        <f t="shared" ref="BF181:BF183" si="524">BA181-AR181</f>
        <v>#REF!</v>
      </c>
      <c r="BG181" s="55" t="e">
        <f t="shared" ref="BG181:BG183" si="525">SUM(BC181)</f>
        <v>#REF!</v>
      </c>
      <c r="BH181" s="55" t="e">
        <f t="shared" ref="BH181:BH183" si="526">SUM(BC181,BD181)</f>
        <v>#REF!</v>
      </c>
      <c r="BI181" s="55" t="e">
        <f t="shared" ref="BI181:BI183" si="527">SUM(BC181:BE181)</f>
        <v>#REF!</v>
      </c>
      <c r="BJ181" s="55" t="e">
        <f t="shared" ref="BJ181:BJ183" si="528">SUM(BC181:BF181)</f>
        <v>#REF!</v>
      </c>
      <c r="BK181" s="45">
        <f>SUM(AU181,AW181,AY181,BA181)</f>
        <v>0</v>
      </c>
      <c r="BL181" s="56" t="s">
        <v>85</v>
      </c>
      <c r="BM181" s="57"/>
      <c r="BN181" s="57"/>
      <c r="BO181" s="57"/>
      <c r="BP181" s="57"/>
      <c r="BQ181" s="57"/>
      <c r="BR181" s="57"/>
      <c r="BS181" s="57"/>
      <c r="BT181" s="57"/>
      <c r="BU181" s="57"/>
      <c r="BV181" s="57"/>
      <c r="BZ181" s="5"/>
      <c r="CI181" s="1"/>
    </row>
    <row r="182" spans="5:87" ht="60.75" hidden="1" customHeight="1" x14ac:dyDescent="0.2">
      <c r="E182" s="168"/>
      <c r="F182" s="168"/>
      <c r="G182" s="214"/>
      <c r="H182" s="168"/>
      <c r="I182" s="168"/>
      <c r="J182" s="168"/>
      <c r="K182" s="128" t="s">
        <v>88</v>
      </c>
      <c r="L182" s="60"/>
      <c r="M182" s="61" t="s">
        <v>75</v>
      </c>
      <c r="N182" s="99"/>
      <c r="O182" s="58" t="e">
        <f>+#REF!</f>
        <v>#REF!</v>
      </c>
      <c r="P182" s="48" t="e">
        <f>+#REF!</f>
        <v>#REF!</v>
      </c>
      <c r="Q182" s="48" t="e">
        <f>+#REF!</f>
        <v>#REF!</v>
      </c>
      <c r="R182" s="47" t="e">
        <f>IF(OR(P182="",Q182=""),"",Q182-P182)</f>
        <v>#REF!</v>
      </c>
      <c r="S182" s="49" t="e">
        <f ca="1">IF(OR(P182="",Q182=""),"",Q182-TODAY())</f>
        <v>#REF!</v>
      </c>
      <c r="T182" s="50"/>
      <c r="U182" s="51" t="e">
        <f>IF(R182="","",(IF(AND(S182&gt;0,BK182&lt;100%),"Pendiente",IF(AND(S182&gt;0,BK182=100%),"Finalizada",IF(AND(S182&lt;0,BK182=100%),"Finalizada","Pendiente")))))</f>
        <v>#REF!</v>
      </c>
      <c r="V182" s="51" t="e">
        <f t="shared" si="521"/>
        <v>#REF!</v>
      </c>
      <c r="W182" s="51"/>
      <c r="X182" s="51"/>
      <c r="Y182" s="51"/>
      <c r="Z182" s="51"/>
      <c r="AA182" s="51"/>
      <c r="AB182" s="51"/>
      <c r="AC182" s="51"/>
      <c r="AD182" s="89"/>
      <c r="AE182" s="89"/>
      <c r="AF182" s="89"/>
      <c r="AG182" s="89"/>
      <c r="AH182" s="89"/>
      <c r="AI182" s="89"/>
      <c r="AJ182" s="89"/>
      <c r="AK182" s="89"/>
      <c r="AL182" s="45" t="e">
        <f>+#REF!</f>
        <v>#REF!</v>
      </c>
      <c r="AM182" s="87"/>
      <c r="AN182" s="45" t="e">
        <f>+#REF!</f>
        <v>#REF!</v>
      </c>
      <c r="AO182" s="87"/>
      <c r="AP182" s="45" t="e">
        <f>+#REF!</f>
        <v>#REF!</v>
      </c>
      <c r="AQ182" s="87"/>
      <c r="AR182" s="45" t="e">
        <f>+#REF!</f>
        <v>#REF!</v>
      </c>
      <c r="AS182" s="87"/>
      <c r="AT182" s="87"/>
      <c r="AU182" s="52">
        <v>0</v>
      </c>
      <c r="AV182" s="53">
        <f>AU182*L182</f>
        <v>0</v>
      </c>
      <c r="AW182" s="52">
        <v>0</v>
      </c>
      <c r="AX182" s="53">
        <f>AW182*L182</f>
        <v>0</v>
      </c>
      <c r="AY182" s="52"/>
      <c r="AZ182" s="53" t="e">
        <f>AY182*P182</f>
        <v>#REF!</v>
      </c>
      <c r="BA182" s="52"/>
      <c r="BB182" s="53"/>
      <c r="BC182" s="54" t="e">
        <f t="shared" si="522"/>
        <v>#REF!</v>
      </c>
      <c r="BD182" s="54" t="e">
        <f t="shared" ref="BD182:BD183" si="529">AW182-AN182</f>
        <v>#REF!</v>
      </c>
      <c r="BE182" s="54" t="e">
        <f t="shared" si="523"/>
        <v>#REF!</v>
      </c>
      <c r="BF182" s="54" t="e">
        <f t="shared" si="524"/>
        <v>#REF!</v>
      </c>
      <c r="BG182" s="55" t="e">
        <f t="shared" si="525"/>
        <v>#REF!</v>
      </c>
      <c r="BH182" s="55" t="e">
        <f t="shared" si="526"/>
        <v>#REF!</v>
      </c>
      <c r="BI182" s="55" t="e">
        <f t="shared" si="527"/>
        <v>#REF!</v>
      </c>
      <c r="BJ182" s="55" t="e">
        <f t="shared" si="528"/>
        <v>#REF!</v>
      </c>
      <c r="BK182" s="45">
        <f>SUM(AU182,AW182,AY182,BA182)</f>
        <v>0</v>
      </c>
      <c r="BL182" s="56" t="s">
        <v>85</v>
      </c>
      <c r="BM182" s="57"/>
      <c r="BN182" s="57"/>
      <c r="BO182" s="57"/>
      <c r="BP182" s="57"/>
      <c r="BQ182" s="57"/>
      <c r="BR182" s="57"/>
      <c r="BS182" s="57"/>
      <c r="BT182" s="57"/>
      <c r="BU182" s="57"/>
      <c r="BV182" s="57"/>
      <c r="BZ182" s="5"/>
      <c r="CI182" s="1"/>
    </row>
    <row r="183" spans="5:87" ht="60.75" hidden="1" customHeight="1" x14ac:dyDescent="0.2">
      <c r="E183" s="168"/>
      <c r="F183" s="168"/>
      <c r="G183" s="214"/>
      <c r="H183" s="168"/>
      <c r="I183" s="168"/>
      <c r="J183" s="168"/>
      <c r="K183" s="128" t="s">
        <v>89</v>
      </c>
      <c r="L183" s="60"/>
      <c r="M183" s="61" t="s">
        <v>75</v>
      </c>
      <c r="N183" s="99"/>
      <c r="O183" s="58" t="e">
        <f>+#REF!</f>
        <v>#REF!</v>
      </c>
      <c r="P183" s="48"/>
      <c r="Q183" s="48"/>
      <c r="R183" s="47" t="str">
        <f>IF(OR(P183="",Q183=""),"",Q183-P183)</f>
        <v/>
      </c>
      <c r="S183" s="49" t="str">
        <f ca="1">IF(OR(P183="",Q183=""),"",Q183-TODAY())</f>
        <v/>
      </c>
      <c r="T183" s="50"/>
      <c r="U183" s="51" t="str">
        <f>IF(R183="","",(IF(AND(S183&gt;0,BK183&lt;100%),"Pendiente",IF(AND(S183&gt;0,BK183=100%),"Finalizada",IF(AND(S183&lt;0,BK183=100%),"Finalizada","Pendiente")))))</f>
        <v/>
      </c>
      <c r="V183" s="51" t="str">
        <f t="shared" si="521"/>
        <v/>
      </c>
      <c r="W183" s="51"/>
      <c r="X183" s="51"/>
      <c r="Y183" s="51"/>
      <c r="Z183" s="51"/>
      <c r="AA183" s="51"/>
      <c r="AB183" s="51"/>
      <c r="AC183" s="51"/>
      <c r="AD183" s="89"/>
      <c r="AE183" s="89"/>
      <c r="AF183" s="89"/>
      <c r="AG183" s="89"/>
      <c r="AH183" s="89"/>
      <c r="AI183" s="89"/>
      <c r="AJ183" s="89"/>
      <c r="AK183" s="89"/>
      <c r="AL183" s="45" t="e">
        <f>+#REF!</f>
        <v>#REF!</v>
      </c>
      <c r="AM183" s="87"/>
      <c r="AN183" s="45" t="e">
        <f>+#REF!</f>
        <v>#REF!</v>
      </c>
      <c r="AO183" s="87"/>
      <c r="AP183" s="45" t="e">
        <f>+#REF!</f>
        <v>#REF!</v>
      </c>
      <c r="AQ183" s="87"/>
      <c r="AR183" s="45" t="e">
        <f>+#REF!</f>
        <v>#REF!</v>
      </c>
      <c r="AS183" s="87"/>
      <c r="AT183" s="87"/>
      <c r="AU183" s="52">
        <v>0</v>
      </c>
      <c r="AV183" s="53">
        <f>AU183*L183</f>
        <v>0</v>
      </c>
      <c r="AW183" s="52">
        <v>0</v>
      </c>
      <c r="AX183" s="53">
        <f>AW183*L183</f>
        <v>0</v>
      </c>
      <c r="AY183" s="52"/>
      <c r="AZ183" s="53">
        <f>AY183*P183</f>
        <v>0</v>
      </c>
      <c r="BA183" s="52"/>
      <c r="BB183" s="53"/>
      <c r="BC183" s="54" t="e">
        <f t="shared" si="522"/>
        <v>#REF!</v>
      </c>
      <c r="BD183" s="54" t="e">
        <f t="shared" si="529"/>
        <v>#REF!</v>
      </c>
      <c r="BE183" s="54" t="e">
        <f t="shared" si="523"/>
        <v>#REF!</v>
      </c>
      <c r="BF183" s="54" t="e">
        <f t="shared" si="524"/>
        <v>#REF!</v>
      </c>
      <c r="BG183" s="55" t="e">
        <f t="shared" si="525"/>
        <v>#REF!</v>
      </c>
      <c r="BH183" s="55" t="e">
        <f t="shared" si="526"/>
        <v>#REF!</v>
      </c>
      <c r="BI183" s="55" t="e">
        <f t="shared" si="527"/>
        <v>#REF!</v>
      </c>
      <c r="BJ183" s="55" t="e">
        <f t="shared" si="528"/>
        <v>#REF!</v>
      </c>
      <c r="BK183" s="45">
        <f>SUM(AU183,AW183,AY183,BA183)</f>
        <v>0</v>
      </c>
      <c r="BL183" s="56" t="s">
        <v>85</v>
      </c>
      <c r="BM183" s="57"/>
      <c r="BN183" s="57"/>
      <c r="BO183" s="57"/>
      <c r="BP183" s="57"/>
      <c r="BQ183" s="57"/>
      <c r="BR183" s="57"/>
      <c r="BS183" s="57"/>
      <c r="BT183" s="57"/>
      <c r="BU183" s="57"/>
      <c r="BV183" s="57"/>
      <c r="BZ183" s="5"/>
      <c r="CI183" s="1"/>
    </row>
    <row r="184" spans="5:87" ht="60.75" hidden="1" customHeight="1" x14ac:dyDescent="0.2">
      <c r="E184" s="168"/>
      <c r="F184" s="168"/>
      <c r="G184" s="214"/>
      <c r="H184" s="168"/>
      <c r="I184" s="168"/>
      <c r="J184" s="168"/>
      <c r="K184" s="128" t="s">
        <v>90</v>
      </c>
      <c r="L184" s="60"/>
      <c r="M184" s="61" t="s">
        <v>75</v>
      </c>
      <c r="N184" s="99"/>
      <c r="O184" s="58" t="e">
        <f>+#REF!</f>
        <v>#REF!</v>
      </c>
      <c r="P184" s="48"/>
      <c r="Q184" s="48"/>
      <c r="R184" s="47"/>
      <c r="S184" s="49"/>
      <c r="T184" s="50"/>
      <c r="U184" s="51"/>
      <c r="V184" s="51" t="str">
        <f t="shared" si="521"/>
        <v/>
      </c>
      <c r="W184" s="51"/>
      <c r="X184" s="51"/>
      <c r="Y184" s="51"/>
      <c r="Z184" s="51"/>
      <c r="AA184" s="51"/>
      <c r="AB184" s="51"/>
      <c r="AC184" s="51"/>
      <c r="AD184" s="89"/>
      <c r="AE184" s="89"/>
      <c r="AF184" s="89"/>
      <c r="AG184" s="89"/>
      <c r="AH184" s="89"/>
      <c r="AI184" s="89"/>
      <c r="AJ184" s="89"/>
      <c r="AK184" s="89"/>
      <c r="AL184" s="45" t="e">
        <f>+#REF!</f>
        <v>#REF!</v>
      </c>
      <c r="AM184" s="87"/>
      <c r="AN184" s="45" t="e">
        <f>+#REF!</f>
        <v>#REF!</v>
      </c>
      <c r="AO184" s="87"/>
      <c r="AP184" s="45" t="e">
        <f>+#REF!</f>
        <v>#REF!</v>
      </c>
      <c r="AQ184" s="87"/>
      <c r="AR184" s="45" t="e">
        <f>+#REF!</f>
        <v>#REF!</v>
      </c>
      <c r="AS184" s="87"/>
      <c r="AT184" s="87"/>
      <c r="AU184" s="52"/>
      <c r="AV184" s="53"/>
      <c r="AW184" s="52"/>
      <c r="AX184" s="53"/>
      <c r="AY184" s="52"/>
      <c r="AZ184" s="53"/>
      <c r="BA184" s="52"/>
      <c r="BB184" s="53"/>
      <c r="BC184" s="54"/>
      <c r="BD184" s="54"/>
      <c r="BE184" s="54"/>
      <c r="BF184" s="54"/>
      <c r="BG184" s="55"/>
      <c r="BH184" s="55"/>
      <c r="BI184" s="55"/>
      <c r="BJ184" s="55"/>
      <c r="BK184" s="45"/>
      <c r="BL184" s="56" t="s">
        <v>85</v>
      </c>
      <c r="BM184" s="57"/>
      <c r="BN184" s="57"/>
      <c r="BO184" s="57"/>
      <c r="BP184" s="57"/>
      <c r="BQ184" s="57"/>
      <c r="BR184" s="57"/>
      <c r="BS184" s="57"/>
      <c r="BT184" s="57"/>
      <c r="BU184" s="57"/>
      <c r="BV184" s="57"/>
      <c r="BZ184" s="5"/>
      <c r="CI184" s="1"/>
    </row>
    <row r="185" spans="5:87" ht="60.75" hidden="1" customHeight="1" x14ac:dyDescent="0.2">
      <c r="E185" s="168"/>
      <c r="F185" s="168"/>
      <c r="G185" s="214"/>
      <c r="H185" s="168"/>
      <c r="I185" s="168"/>
      <c r="J185" s="168"/>
      <c r="K185" s="128" t="s">
        <v>91</v>
      </c>
      <c r="L185" s="60"/>
      <c r="M185" s="61" t="s">
        <v>75</v>
      </c>
      <c r="N185" s="99"/>
      <c r="O185" s="58" t="e">
        <f>+#REF!</f>
        <v>#REF!</v>
      </c>
      <c r="P185" s="48"/>
      <c r="Q185" s="48"/>
      <c r="R185" s="47" t="str">
        <f>IF(OR(P185="",Q185=""),"",Q185-P185)</f>
        <v/>
      </c>
      <c r="S185" s="49" t="str">
        <f ca="1">IF(OR(P185="",Q185=""),"",Q185-TODAY())</f>
        <v/>
      </c>
      <c r="T185" s="50"/>
      <c r="U185" s="51" t="str">
        <f>IF(R185="","",(IF(AND(S185&gt;0,BK185&lt;100%),"Pendiente",IF(AND(S185&gt;0,BK185=100%),"Finalizada",IF(AND(S185&lt;0,BK185=100%),"Finalizada","Pendiente")))))</f>
        <v/>
      </c>
      <c r="V185" s="51" t="str">
        <f t="shared" si="521"/>
        <v/>
      </c>
      <c r="W185" s="51"/>
      <c r="X185" s="51"/>
      <c r="Y185" s="51"/>
      <c r="Z185" s="51"/>
      <c r="AA185" s="51"/>
      <c r="AB185" s="51"/>
      <c r="AC185" s="51"/>
      <c r="AD185" s="89"/>
      <c r="AE185" s="89"/>
      <c r="AF185" s="89"/>
      <c r="AG185" s="89"/>
      <c r="AH185" s="89"/>
      <c r="AI185" s="89"/>
      <c r="AJ185" s="89"/>
      <c r="AK185" s="89"/>
      <c r="AL185" s="45" t="e">
        <f>+#REF!</f>
        <v>#REF!</v>
      </c>
      <c r="AM185" s="87"/>
      <c r="AN185" s="45" t="e">
        <f>+#REF!</f>
        <v>#REF!</v>
      </c>
      <c r="AO185" s="87"/>
      <c r="AP185" s="45" t="e">
        <f>+#REF!</f>
        <v>#REF!</v>
      </c>
      <c r="AQ185" s="87"/>
      <c r="AR185" s="45" t="e">
        <f>+#REF!</f>
        <v>#REF!</v>
      </c>
      <c r="AS185" s="87"/>
      <c r="AT185" s="87"/>
      <c r="AU185" s="52">
        <v>0</v>
      </c>
      <c r="AV185" s="53">
        <f>AU185*L185</f>
        <v>0</v>
      </c>
      <c r="AW185" s="52">
        <v>0</v>
      </c>
      <c r="AX185" s="53">
        <f>AW185*L185</f>
        <v>0</v>
      </c>
      <c r="AY185" s="52"/>
      <c r="AZ185" s="53">
        <f>AY185*P185</f>
        <v>0</v>
      </c>
      <c r="BA185" s="52"/>
      <c r="BB185" s="53"/>
      <c r="BC185" s="54" t="e">
        <f t="shared" ref="BC185" si="530">AU185-AL185</f>
        <v>#REF!</v>
      </c>
      <c r="BD185" s="54" t="e">
        <f t="shared" ref="BD185" si="531">AW185-AN185</f>
        <v>#REF!</v>
      </c>
      <c r="BE185" s="54" t="e">
        <f t="shared" ref="BE185" si="532">AY185-AP185</f>
        <v>#REF!</v>
      </c>
      <c r="BF185" s="54" t="e">
        <f t="shared" ref="BF185" si="533">BA185-AR185</f>
        <v>#REF!</v>
      </c>
      <c r="BG185" s="55" t="e">
        <f t="shared" ref="BG185" si="534">SUM(BC185)</f>
        <v>#REF!</v>
      </c>
      <c r="BH185" s="55" t="e">
        <f t="shared" ref="BH185" si="535">SUM(BC185,BD185)</f>
        <v>#REF!</v>
      </c>
      <c r="BI185" s="55" t="e">
        <f t="shared" ref="BI185" si="536">SUM(BC185:BE185)</f>
        <v>#REF!</v>
      </c>
      <c r="BJ185" s="55" t="e">
        <f t="shared" ref="BJ185" si="537">SUM(BC185:BF185)</f>
        <v>#REF!</v>
      </c>
      <c r="BK185" s="45">
        <f>SUM(AU185,AW185,AY185,BA185)</f>
        <v>0</v>
      </c>
      <c r="BL185" s="56" t="s">
        <v>85</v>
      </c>
      <c r="BM185" s="57"/>
      <c r="BN185" s="57"/>
      <c r="BO185" s="57"/>
      <c r="BP185" s="57"/>
      <c r="BQ185" s="57"/>
      <c r="BR185" s="57"/>
      <c r="BS185" s="57"/>
      <c r="BT185" s="57"/>
      <c r="BU185" s="57"/>
      <c r="BV185" s="57"/>
      <c r="BZ185" s="5"/>
      <c r="CI185" s="1"/>
    </row>
    <row r="186" spans="5:87" ht="60.75" hidden="1" customHeight="1" x14ac:dyDescent="0.2">
      <c r="E186" s="168"/>
      <c r="F186" s="168"/>
      <c r="G186" s="214"/>
      <c r="H186" s="168"/>
      <c r="I186" s="168"/>
      <c r="J186" s="168"/>
      <c r="K186" s="128" t="s">
        <v>92</v>
      </c>
      <c r="L186" s="60"/>
      <c r="M186" s="61" t="s">
        <v>75</v>
      </c>
      <c r="N186" s="99"/>
      <c r="O186" s="58" t="e">
        <f>+#REF!</f>
        <v>#REF!</v>
      </c>
      <c r="P186" s="48" t="e">
        <f>+#REF!</f>
        <v>#REF!</v>
      </c>
      <c r="Q186" s="48" t="e">
        <f>+#REF!</f>
        <v>#REF!</v>
      </c>
      <c r="R186" s="47" t="e">
        <f>IF(OR(P186="",Q186=""),"",Q186-P186)</f>
        <v>#REF!</v>
      </c>
      <c r="S186" s="49" t="e">
        <f ca="1">IF(OR(P186="",Q186=""),"",Q186-TODAY())</f>
        <v>#REF!</v>
      </c>
      <c r="T186" s="50"/>
      <c r="U186" s="51" t="e">
        <f>IF(R186="","",(IF(AND(S186&gt;0,BK186&lt;100%),"Pendiente",IF(AND(S186&gt;0,BK186=100%),"Finalizada",IF(AND(S186&lt;0,BK186=100%),"Finalizada","Pendiente")))))</f>
        <v>#REF!</v>
      </c>
      <c r="V186" s="51" t="e">
        <f t="shared" si="521"/>
        <v>#REF!</v>
      </c>
      <c r="W186" s="51"/>
      <c r="X186" s="51"/>
      <c r="Y186" s="51"/>
      <c r="Z186" s="51"/>
      <c r="AA186" s="51"/>
      <c r="AB186" s="51"/>
      <c r="AC186" s="51"/>
      <c r="AD186" s="89"/>
      <c r="AE186" s="89"/>
      <c r="AF186" s="89"/>
      <c r="AG186" s="89"/>
      <c r="AH186" s="89"/>
      <c r="AI186" s="89"/>
      <c r="AJ186" s="89"/>
      <c r="AK186" s="89"/>
      <c r="AL186" s="45" t="e">
        <f>+#REF!</f>
        <v>#REF!</v>
      </c>
      <c r="AM186" s="87"/>
      <c r="AN186" s="45" t="e">
        <f>+#REF!</f>
        <v>#REF!</v>
      </c>
      <c r="AO186" s="87"/>
      <c r="AP186" s="45" t="e">
        <f>+#REF!</f>
        <v>#REF!</v>
      </c>
      <c r="AQ186" s="87"/>
      <c r="AR186" s="45" t="e">
        <f>+#REF!</f>
        <v>#REF!</v>
      </c>
      <c r="AS186" s="87"/>
      <c r="AT186" s="87"/>
      <c r="AU186" s="52">
        <v>0</v>
      </c>
      <c r="AV186" s="53">
        <f>AU186*L186</f>
        <v>0</v>
      </c>
      <c r="AW186" s="52">
        <v>0</v>
      </c>
      <c r="AX186" s="53">
        <f>AW186*L186</f>
        <v>0</v>
      </c>
      <c r="AY186" s="52"/>
      <c r="AZ186" s="53" t="e">
        <f>AY186*P186</f>
        <v>#REF!</v>
      </c>
      <c r="BA186" s="52"/>
      <c r="BB186" s="53"/>
      <c r="BC186" s="54" t="e">
        <f t="shared" ref="BC186:BC188" si="538">AU186-AL186</f>
        <v>#REF!</v>
      </c>
      <c r="BD186" s="54" t="e">
        <f>AW186-AN186</f>
        <v>#REF!</v>
      </c>
      <c r="BE186" s="54" t="e">
        <f t="shared" ref="BE186:BE188" si="539">AY186-AP186</f>
        <v>#REF!</v>
      </c>
      <c r="BF186" s="54" t="e">
        <f t="shared" ref="BF186:BF188" si="540">BA186-AR186</f>
        <v>#REF!</v>
      </c>
      <c r="BG186" s="55" t="e">
        <f t="shared" ref="BG186:BG188" si="541">SUM(BC186)</f>
        <v>#REF!</v>
      </c>
      <c r="BH186" s="55" t="e">
        <f t="shared" ref="BH186:BH188" si="542">SUM(BC186,BD186)</f>
        <v>#REF!</v>
      </c>
      <c r="BI186" s="55" t="e">
        <f t="shared" ref="BI186:BI188" si="543">SUM(BC186:BE186)</f>
        <v>#REF!</v>
      </c>
      <c r="BJ186" s="55" t="e">
        <f t="shared" ref="BJ186:BJ188" si="544">SUM(BC186:BF186)</f>
        <v>#REF!</v>
      </c>
      <c r="BK186" s="45">
        <f>SUM(AU186,AW186,AY186,BA186)</f>
        <v>0</v>
      </c>
      <c r="BL186" s="56" t="s">
        <v>85</v>
      </c>
      <c r="BM186" s="57"/>
      <c r="BN186" s="57"/>
      <c r="BO186" s="57"/>
      <c r="BP186" s="57"/>
      <c r="BQ186" s="57"/>
      <c r="BR186" s="57"/>
      <c r="BS186" s="57"/>
      <c r="BT186" s="57"/>
      <c r="BU186" s="57"/>
      <c r="BV186" s="57"/>
      <c r="BZ186" s="5"/>
      <c r="CI186" s="1"/>
    </row>
    <row r="187" spans="5:87" ht="60.75" hidden="1" customHeight="1" x14ac:dyDescent="0.2">
      <c r="E187" s="168"/>
      <c r="F187" s="168"/>
      <c r="G187" s="214"/>
      <c r="H187" s="168"/>
      <c r="I187" s="168"/>
      <c r="J187" s="168"/>
      <c r="K187" s="128" t="s">
        <v>93</v>
      </c>
      <c r="L187" s="60"/>
      <c r="M187" s="61" t="s">
        <v>75</v>
      </c>
      <c r="N187" s="99"/>
      <c r="O187" s="58" t="e">
        <f>+#REF!</f>
        <v>#REF!</v>
      </c>
      <c r="P187" s="48" t="e">
        <f>+#REF!</f>
        <v>#REF!</v>
      </c>
      <c r="Q187" s="48" t="e">
        <f>+#REF!</f>
        <v>#REF!</v>
      </c>
      <c r="R187" s="47" t="e">
        <f>IF(OR(P187="",Q187=""),"",Q187-P187)</f>
        <v>#REF!</v>
      </c>
      <c r="S187" s="49" t="e">
        <f ca="1">IF(OR(P187="",Q187=""),"",Q187-TODAY())</f>
        <v>#REF!</v>
      </c>
      <c r="T187" s="50"/>
      <c r="U187" s="51" t="e">
        <f>IF(R187="","",(IF(AND(S187&gt;0,BK187&lt;100%),"Pendiente",IF(AND(S187&gt;0,BK187=100%),"Finalizada",IF(AND(S187&lt;0,BK187=100%),"Finalizada","Pendiente")))))</f>
        <v>#REF!</v>
      </c>
      <c r="V187" s="51" t="e">
        <f t="shared" si="521"/>
        <v>#REF!</v>
      </c>
      <c r="W187" s="51"/>
      <c r="X187" s="51"/>
      <c r="Y187" s="51"/>
      <c r="Z187" s="51"/>
      <c r="AA187" s="51"/>
      <c r="AB187" s="51"/>
      <c r="AC187" s="51"/>
      <c r="AD187" s="89"/>
      <c r="AE187" s="89"/>
      <c r="AF187" s="89"/>
      <c r="AG187" s="89"/>
      <c r="AH187" s="89"/>
      <c r="AI187" s="89"/>
      <c r="AJ187" s="89"/>
      <c r="AK187" s="89"/>
      <c r="AL187" s="45" t="e">
        <f>+#REF!</f>
        <v>#REF!</v>
      </c>
      <c r="AM187" s="87"/>
      <c r="AN187" s="45" t="e">
        <f>+#REF!</f>
        <v>#REF!</v>
      </c>
      <c r="AO187" s="87"/>
      <c r="AP187" s="45" t="e">
        <f>+#REF!</f>
        <v>#REF!</v>
      </c>
      <c r="AQ187" s="87"/>
      <c r="AR187" s="45" t="e">
        <f>+#REF!</f>
        <v>#REF!</v>
      </c>
      <c r="AS187" s="87"/>
      <c r="AT187" s="87"/>
      <c r="AU187" s="52">
        <v>0</v>
      </c>
      <c r="AV187" s="53">
        <f>AU187*L187</f>
        <v>0</v>
      </c>
      <c r="AW187" s="52">
        <v>0</v>
      </c>
      <c r="AX187" s="53">
        <f>AW187*L187</f>
        <v>0</v>
      </c>
      <c r="AY187" s="52"/>
      <c r="AZ187" s="53" t="e">
        <f>AY187*P187</f>
        <v>#REF!</v>
      </c>
      <c r="BA187" s="52"/>
      <c r="BB187" s="53"/>
      <c r="BC187" s="54" t="e">
        <f t="shared" si="538"/>
        <v>#REF!</v>
      </c>
      <c r="BD187" s="54" t="e">
        <f t="shared" ref="BD187:BD188" si="545">AW187-AN187</f>
        <v>#REF!</v>
      </c>
      <c r="BE187" s="54" t="e">
        <f t="shared" si="539"/>
        <v>#REF!</v>
      </c>
      <c r="BF187" s="54" t="e">
        <f t="shared" si="540"/>
        <v>#REF!</v>
      </c>
      <c r="BG187" s="55" t="e">
        <f t="shared" si="541"/>
        <v>#REF!</v>
      </c>
      <c r="BH187" s="55" t="e">
        <f t="shared" si="542"/>
        <v>#REF!</v>
      </c>
      <c r="BI187" s="55" t="e">
        <f t="shared" si="543"/>
        <v>#REF!</v>
      </c>
      <c r="BJ187" s="55" t="e">
        <f t="shared" si="544"/>
        <v>#REF!</v>
      </c>
      <c r="BK187" s="45">
        <f>SUM(AU187,AW187,AY187,BA187)</f>
        <v>0</v>
      </c>
      <c r="BL187" s="56" t="s">
        <v>85</v>
      </c>
      <c r="BM187" s="57"/>
      <c r="BN187" s="57"/>
      <c r="BO187" s="57"/>
      <c r="BP187" s="57"/>
      <c r="BQ187" s="57"/>
      <c r="BR187" s="57"/>
      <c r="BS187" s="57"/>
      <c r="BT187" s="57"/>
      <c r="BU187" s="57"/>
      <c r="BV187" s="57"/>
      <c r="BZ187" s="5"/>
      <c r="CI187" s="1"/>
    </row>
    <row r="188" spans="5:87" ht="60.75" hidden="1" customHeight="1" x14ac:dyDescent="0.2">
      <c r="E188" s="168"/>
      <c r="F188" s="168"/>
      <c r="G188" s="214"/>
      <c r="H188" s="168"/>
      <c r="I188" s="168"/>
      <c r="J188" s="168"/>
      <c r="K188" s="128" t="s">
        <v>94</v>
      </c>
      <c r="L188" s="60"/>
      <c r="M188" s="61" t="s">
        <v>75</v>
      </c>
      <c r="N188" s="99"/>
      <c r="O188" s="58" t="e">
        <f>+#REF!</f>
        <v>#REF!</v>
      </c>
      <c r="P188" s="48"/>
      <c r="Q188" s="48"/>
      <c r="R188" s="47" t="str">
        <f>IF(OR(P188="",Q188=""),"",Q188-P188)</f>
        <v/>
      </c>
      <c r="S188" s="49" t="str">
        <f ca="1">IF(OR(P188="",Q188=""),"",Q188-TODAY())</f>
        <v/>
      </c>
      <c r="T188" s="50"/>
      <c r="U188" s="51" t="str">
        <f>IF(R188="","",(IF(AND(S188&gt;0,BK188&lt;100%),"Pendiente",IF(AND(S188&gt;0,BK188=100%),"Finalizada",IF(AND(S188&lt;0,BK188=100%),"Finalizada","Pendiente")))))</f>
        <v/>
      </c>
      <c r="V188" s="51" t="str">
        <f t="shared" si="521"/>
        <v/>
      </c>
      <c r="W188" s="51"/>
      <c r="X188" s="51"/>
      <c r="Y188" s="51"/>
      <c r="Z188" s="51"/>
      <c r="AA188" s="51"/>
      <c r="AB188" s="51"/>
      <c r="AC188" s="51"/>
      <c r="AD188" s="89"/>
      <c r="AE188" s="89"/>
      <c r="AF188" s="89"/>
      <c r="AG188" s="89"/>
      <c r="AH188" s="89"/>
      <c r="AI188" s="89"/>
      <c r="AJ188" s="89"/>
      <c r="AK188" s="89"/>
      <c r="AL188" s="45" t="e">
        <f>+#REF!</f>
        <v>#REF!</v>
      </c>
      <c r="AM188" s="87"/>
      <c r="AN188" s="45" t="e">
        <f>+#REF!</f>
        <v>#REF!</v>
      </c>
      <c r="AO188" s="87"/>
      <c r="AP188" s="45" t="e">
        <f>+#REF!</f>
        <v>#REF!</v>
      </c>
      <c r="AQ188" s="87"/>
      <c r="AR188" s="45" t="e">
        <f>+#REF!</f>
        <v>#REF!</v>
      </c>
      <c r="AS188" s="87"/>
      <c r="AT188" s="87"/>
      <c r="AU188" s="52">
        <v>0</v>
      </c>
      <c r="AV188" s="53">
        <f>AU188*L188</f>
        <v>0</v>
      </c>
      <c r="AW188" s="52">
        <v>0</v>
      </c>
      <c r="AX188" s="53">
        <f>AW188*L188</f>
        <v>0</v>
      </c>
      <c r="AY188" s="52"/>
      <c r="AZ188" s="53">
        <f>AY188*P188</f>
        <v>0</v>
      </c>
      <c r="BA188" s="52"/>
      <c r="BB188" s="53"/>
      <c r="BC188" s="54" t="e">
        <f t="shared" si="538"/>
        <v>#REF!</v>
      </c>
      <c r="BD188" s="54" t="e">
        <f t="shared" si="545"/>
        <v>#REF!</v>
      </c>
      <c r="BE188" s="54" t="e">
        <f t="shared" si="539"/>
        <v>#REF!</v>
      </c>
      <c r="BF188" s="54" t="e">
        <f t="shared" si="540"/>
        <v>#REF!</v>
      </c>
      <c r="BG188" s="55" t="e">
        <f t="shared" si="541"/>
        <v>#REF!</v>
      </c>
      <c r="BH188" s="55" t="e">
        <f t="shared" si="542"/>
        <v>#REF!</v>
      </c>
      <c r="BI188" s="55" t="e">
        <f t="shared" si="543"/>
        <v>#REF!</v>
      </c>
      <c r="BJ188" s="55" t="e">
        <f t="shared" si="544"/>
        <v>#REF!</v>
      </c>
      <c r="BK188" s="45">
        <f>SUM(AU188,AW188,AY188,BA188)</f>
        <v>0</v>
      </c>
      <c r="BL188" s="56" t="s">
        <v>85</v>
      </c>
      <c r="BM188" s="57"/>
      <c r="BN188" s="57"/>
      <c r="BO188" s="57"/>
      <c r="BP188" s="57"/>
      <c r="BQ188" s="57"/>
      <c r="BR188" s="57"/>
      <c r="BS188" s="57"/>
      <c r="BT188" s="57"/>
      <c r="BU188" s="57"/>
      <c r="BV188" s="57"/>
      <c r="BZ188" s="5"/>
      <c r="CI188" s="1"/>
    </row>
    <row r="189" spans="5:87" ht="60.75" hidden="1" customHeight="1" x14ac:dyDescent="0.2">
      <c r="E189" s="168"/>
      <c r="F189" s="168"/>
      <c r="G189" s="214"/>
      <c r="H189" s="168"/>
      <c r="I189" s="168"/>
      <c r="J189" s="168"/>
      <c r="K189" s="128" t="s">
        <v>95</v>
      </c>
      <c r="L189" s="60"/>
      <c r="M189" s="61" t="s">
        <v>75</v>
      </c>
      <c r="N189" s="99"/>
      <c r="O189" s="58" t="e">
        <f>+#REF!</f>
        <v>#REF!</v>
      </c>
      <c r="P189" s="48"/>
      <c r="Q189" s="48"/>
      <c r="R189" s="47"/>
      <c r="S189" s="49"/>
      <c r="T189" s="50"/>
      <c r="U189" s="51"/>
      <c r="V189" s="51" t="str">
        <f t="shared" si="521"/>
        <v/>
      </c>
      <c r="W189" s="51"/>
      <c r="X189" s="51"/>
      <c r="Y189" s="51"/>
      <c r="Z189" s="51"/>
      <c r="AA189" s="51"/>
      <c r="AB189" s="51"/>
      <c r="AC189" s="51"/>
      <c r="AD189" s="89"/>
      <c r="AE189" s="89"/>
      <c r="AF189" s="89"/>
      <c r="AG189" s="89"/>
      <c r="AH189" s="89"/>
      <c r="AI189" s="89"/>
      <c r="AJ189" s="89"/>
      <c r="AK189" s="89"/>
      <c r="AL189" s="45" t="e">
        <f>+#REF!</f>
        <v>#REF!</v>
      </c>
      <c r="AM189" s="87"/>
      <c r="AN189" s="45" t="e">
        <f>+#REF!</f>
        <v>#REF!</v>
      </c>
      <c r="AO189" s="87"/>
      <c r="AP189" s="45" t="e">
        <f>+#REF!</f>
        <v>#REF!</v>
      </c>
      <c r="AQ189" s="87"/>
      <c r="AR189" s="45" t="e">
        <f>+#REF!</f>
        <v>#REF!</v>
      </c>
      <c r="AS189" s="87"/>
      <c r="AT189" s="87"/>
      <c r="AU189" s="52"/>
      <c r="AV189" s="53"/>
      <c r="AW189" s="52"/>
      <c r="AX189" s="53"/>
      <c r="AY189" s="52"/>
      <c r="AZ189" s="53"/>
      <c r="BA189" s="52"/>
      <c r="BB189" s="53"/>
      <c r="BC189" s="54"/>
      <c r="BD189" s="54"/>
      <c r="BE189" s="54"/>
      <c r="BF189" s="54"/>
      <c r="BG189" s="55"/>
      <c r="BH189" s="55"/>
      <c r="BI189" s="55"/>
      <c r="BJ189" s="55"/>
      <c r="BK189" s="45"/>
      <c r="BL189" s="56" t="s">
        <v>85</v>
      </c>
      <c r="BM189" s="57"/>
      <c r="BN189" s="57"/>
      <c r="BO189" s="57"/>
      <c r="BP189" s="57"/>
      <c r="BQ189" s="57"/>
      <c r="BR189" s="57"/>
      <c r="BS189" s="57"/>
      <c r="BT189" s="57"/>
      <c r="BU189" s="57"/>
      <c r="BV189" s="57"/>
      <c r="BZ189" s="5"/>
      <c r="CI189" s="1"/>
    </row>
    <row r="190" spans="5:87" ht="60.75" hidden="1" customHeight="1" x14ac:dyDescent="0.2">
      <c r="E190" s="168"/>
      <c r="F190" s="168"/>
      <c r="G190" s="214"/>
      <c r="H190" s="168"/>
      <c r="I190" s="168"/>
      <c r="J190" s="168"/>
      <c r="K190" s="128" t="s">
        <v>96</v>
      </c>
      <c r="L190" s="60"/>
      <c r="M190" s="61" t="s">
        <v>75</v>
      </c>
      <c r="N190" s="99"/>
      <c r="O190" s="58" t="e">
        <f>+#REF!</f>
        <v>#REF!</v>
      </c>
      <c r="P190" s="48"/>
      <c r="Q190" s="48"/>
      <c r="R190" s="47" t="str">
        <f>IF(OR(P190="",Q190=""),"",Q190-P190)</f>
        <v/>
      </c>
      <c r="S190" s="49" t="str">
        <f ca="1">IF(OR(P190="",Q190=""),"",Q190-TODAY())</f>
        <v/>
      </c>
      <c r="T190" s="50"/>
      <c r="U190" s="51" t="str">
        <f>IF(R190="","",(IF(AND(S190&gt;0,BK190&lt;100%),"Pendiente",IF(AND(S190&gt;0,BK190=100%),"Finalizada",IF(AND(S190&lt;0,BK190=100%),"Finalizada","Pendiente")))))</f>
        <v/>
      </c>
      <c r="V190" s="51" t="str">
        <f t="shared" si="521"/>
        <v/>
      </c>
      <c r="W190" s="51"/>
      <c r="X190" s="51"/>
      <c r="Y190" s="51"/>
      <c r="Z190" s="51"/>
      <c r="AA190" s="51"/>
      <c r="AB190" s="51"/>
      <c r="AC190" s="51"/>
      <c r="AD190" s="89"/>
      <c r="AE190" s="89"/>
      <c r="AF190" s="89"/>
      <c r="AG190" s="89"/>
      <c r="AH190" s="89"/>
      <c r="AI190" s="89"/>
      <c r="AJ190" s="89"/>
      <c r="AK190" s="89"/>
      <c r="AL190" s="45" t="e">
        <f>+#REF!</f>
        <v>#REF!</v>
      </c>
      <c r="AM190" s="87"/>
      <c r="AN190" s="45" t="e">
        <f>+#REF!</f>
        <v>#REF!</v>
      </c>
      <c r="AO190" s="87"/>
      <c r="AP190" s="45" t="e">
        <f>+#REF!</f>
        <v>#REF!</v>
      </c>
      <c r="AQ190" s="87"/>
      <c r="AR190" s="45" t="e">
        <f>+#REF!</f>
        <v>#REF!</v>
      </c>
      <c r="AS190" s="87"/>
      <c r="AT190" s="87"/>
      <c r="AU190" s="52">
        <v>0</v>
      </c>
      <c r="AV190" s="53">
        <f>AU190*L190</f>
        <v>0</v>
      </c>
      <c r="AW190" s="52">
        <v>0</v>
      </c>
      <c r="AX190" s="53">
        <f>AW190*L190</f>
        <v>0</v>
      </c>
      <c r="AY190" s="52"/>
      <c r="AZ190" s="53">
        <f>AY190*P190</f>
        <v>0</v>
      </c>
      <c r="BA190" s="52"/>
      <c r="BB190" s="53"/>
      <c r="BC190" s="54" t="e">
        <f t="shared" ref="BC190" si="546">AU190-AL190</f>
        <v>#REF!</v>
      </c>
      <c r="BD190" s="54" t="e">
        <f t="shared" ref="BD190" si="547">AW190-AN190</f>
        <v>#REF!</v>
      </c>
      <c r="BE190" s="54" t="e">
        <f t="shared" ref="BE190" si="548">AY190-AP190</f>
        <v>#REF!</v>
      </c>
      <c r="BF190" s="54" t="e">
        <f t="shared" ref="BF190" si="549">BA190-AR190</f>
        <v>#REF!</v>
      </c>
      <c r="BG190" s="55" t="e">
        <f t="shared" ref="BG190" si="550">SUM(BC190)</f>
        <v>#REF!</v>
      </c>
      <c r="BH190" s="55" t="e">
        <f t="shared" ref="BH190" si="551">SUM(BC190,BD190)</f>
        <v>#REF!</v>
      </c>
      <c r="BI190" s="55" t="e">
        <f t="shared" ref="BI190" si="552">SUM(BC190:BE190)</f>
        <v>#REF!</v>
      </c>
      <c r="BJ190" s="55" t="e">
        <f t="shared" ref="BJ190" si="553">SUM(BC190:BF190)</f>
        <v>#REF!</v>
      </c>
      <c r="BK190" s="45">
        <f>SUM(AU190,AW190,AY190,BA190)</f>
        <v>0</v>
      </c>
      <c r="BL190" s="56" t="s">
        <v>85</v>
      </c>
      <c r="BM190" s="57"/>
      <c r="BN190" s="57"/>
      <c r="BO190" s="57"/>
      <c r="BP190" s="57"/>
      <c r="BQ190" s="57"/>
      <c r="BR190" s="57"/>
      <c r="BS190" s="57"/>
      <c r="BT190" s="57"/>
      <c r="BU190" s="57"/>
      <c r="BV190" s="57"/>
      <c r="BZ190" s="5"/>
      <c r="CI190" s="1"/>
    </row>
    <row r="191" spans="5:87" ht="60.75" hidden="1" customHeight="1" x14ac:dyDescent="0.2">
      <c r="E191" s="168"/>
      <c r="F191" s="168"/>
      <c r="G191" s="214"/>
      <c r="H191" s="168"/>
      <c r="I191" s="168"/>
      <c r="J191" s="168"/>
      <c r="K191" s="128" t="s">
        <v>97</v>
      </c>
      <c r="L191" s="60"/>
      <c r="M191" s="61" t="s">
        <v>75</v>
      </c>
      <c r="N191" s="99"/>
      <c r="O191" s="58" t="e">
        <f>+#REF!</f>
        <v>#REF!</v>
      </c>
      <c r="P191" s="48" t="e">
        <f>+#REF!</f>
        <v>#REF!</v>
      </c>
      <c r="Q191" s="48" t="e">
        <f>+#REF!</f>
        <v>#REF!</v>
      </c>
      <c r="R191" s="47" t="e">
        <f>IF(OR(P191="",Q191=""),"",Q191-P191)</f>
        <v>#REF!</v>
      </c>
      <c r="S191" s="49" t="e">
        <f ca="1">IF(OR(P191="",Q191=""),"",Q191-TODAY())</f>
        <v>#REF!</v>
      </c>
      <c r="T191" s="50"/>
      <c r="U191" s="51" t="e">
        <f>IF(R191="","",(IF(AND(S191&gt;0,BK191&lt;100%),"Pendiente",IF(AND(S191&gt;0,BK191=100%),"Finalizada",IF(AND(S191&lt;0,BK191=100%),"Finalizada","Pendiente")))))</f>
        <v>#REF!</v>
      </c>
      <c r="V191" s="51" t="e">
        <f t="shared" si="521"/>
        <v>#REF!</v>
      </c>
      <c r="W191" s="51"/>
      <c r="X191" s="51"/>
      <c r="Y191" s="51"/>
      <c r="Z191" s="51"/>
      <c r="AA191" s="51"/>
      <c r="AB191" s="51"/>
      <c r="AC191" s="51"/>
      <c r="AD191" s="89"/>
      <c r="AE191" s="89"/>
      <c r="AF191" s="89"/>
      <c r="AG191" s="89"/>
      <c r="AH191" s="89"/>
      <c r="AI191" s="89"/>
      <c r="AJ191" s="89"/>
      <c r="AK191" s="89"/>
      <c r="AL191" s="45" t="e">
        <f>+#REF!</f>
        <v>#REF!</v>
      </c>
      <c r="AM191" s="87"/>
      <c r="AN191" s="45" t="e">
        <f>+#REF!</f>
        <v>#REF!</v>
      </c>
      <c r="AO191" s="87"/>
      <c r="AP191" s="45" t="e">
        <f>+#REF!</f>
        <v>#REF!</v>
      </c>
      <c r="AQ191" s="87"/>
      <c r="AR191" s="45" t="e">
        <f>+#REF!</f>
        <v>#REF!</v>
      </c>
      <c r="AS191" s="87"/>
      <c r="AT191" s="87"/>
      <c r="AU191" s="52">
        <v>0</v>
      </c>
      <c r="AV191" s="53">
        <f>AU191*L191</f>
        <v>0</v>
      </c>
      <c r="AW191" s="52">
        <v>0</v>
      </c>
      <c r="AX191" s="53">
        <f>AW191*L191</f>
        <v>0</v>
      </c>
      <c r="AY191" s="52"/>
      <c r="AZ191" s="53" t="e">
        <f>AY191*P191</f>
        <v>#REF!</v>
      </c>
      <c r="BA191" s="52"/>
      <c r="BB191" s="53"/>
      <c r="BC191" s="54" t="e">
        <f t="shared" ref="BC191:BC196" si="554">AU191-AL191</f>
        <v>#REF!</v>
      </c>
      <c r="BD191" s="54" t="e">
        <f>AW191-AN191</f>
        <v>#REF!</v>
      </c>
      <c r="BE191" s="54" t="e">
        <f t="shared" ref="BE191:BE196" si="555">AY191-AP191</f>
        <v>#REF!</v>
      </c>
      <c r="BF191" s="54" t="e">
        <f t="shared" ref="BF191:BF196" si="556">BA191-AR191</f>
        <v>#REF!</v>
      </c>
      <c r="BG191" s="55" t="e">
        <f t="shared" ref="BG191:BG196" si="557">SUM(BC191)</f>
        <v>#REF!</v>
      </c>
      <c r="BH191" s="55" t="e">
        <f t="shared" ref="BH191:BH196" si="558">SUM(BC191,BD191)</f>
        <v>#REF!</v>
      </c>
      <c r="BI191" s="55" t="e">
        <f t="shared" ref="BI191:BI196" si="559">SUM(BC191:BE191)</f>
        <v>#REF!</v>
      </c>
      <c r="BJ191" s="55" t="e">
        <f t="shared" ref="BJ191:BJ196" si="560">SUM(BC191:BF191)</f>
        <v>#REF!</v>
      </c>
      <c r="BK191" s="45">
        <f>SUM(AU191,AW191,AY191,BA191)</f>
        <v>0</v>
      </c>
      <c r="BL191" s="56" t="s">
        <v>85</v>
      </c>
      <c r="BM191" s="57"/>
      <c r="BN191" s="57"/>
      <c r="BO191" s="57"/>
      <c r="BP191" s="57"/>
      <c r="BQ191" s="57"/>
      <c r="BR191" s="57"/>
      <c r="BS191" s="57"/>
      <c r="BT191" s="57"/>
      <c r="BU191" s="57"/>
      <c r="BV191" s="57"/>
      <c r="BZ191" s="5"/>
      <c r="CI191" s="1"/>
    </row>
    <row r="192" spans="5:87" ht="60.75" hidden="1" customHeight="1" x14ac:dyDescent="0.2">
      <c r="E192" s="168"/>
      <c r="F192" s="168"/>
      <c r="G192" s="214"/>
      <c r="H192" s="168"/>
      <c r="I192" s="168"/>
      <c r="J192" s="168"/>
      <c r="K192" s="128" t="s">
        <v>98</v>
      </c>
      <c r="L192" s="60"/>
      <c r="M192" s="61" t="s">
        <v>75</v>
      </c>
      <c r="N192" s="99"/>
      <c r="O192" s="58" t="e">
        <f>+#REF!</f>
        <v>#REF!</v>
      </c>
      <c r="P192" s="48" t="e">
        <f>+#REF!</f>
        <v>#REF!</v>
      </c>
      <c r="Q192" s="48" t="e">
        <f>+#REF!</f>
        <v>#REF!</v>
      </c>
      <c r="R192" s="47" t="e">
        <f>IF(OR(P192="",Q192=""),"",Q192-P192)</f>
        <v>#REF!</v>
      </c>
      <c r="S192" s="49" t="e">
        <f ca="1">IF(OR(P192="",Q192=""),"",Q192-TODAY())</f>
        <v>#REF!</v>
      </c>
      <c r="T192" s="50"/>
      <c r="U192" s="51" t="e">
        <f>IF(R192="","",(IF(AND(S192&gt;0,BK192&lt;100%),"Pendiente",IF(AND(S192&gt;0,BK192=100%),"Finalizada",IF(AND(S192&lt;0,BK192=100%),"Finalizada","Pendiente")))))</f>
        <v>#REF!</v>
      </c>
      <c r="V192" s="51" t="e">
        <f t="shared" si="521"/>
        <v>#REF!</v>
      </c>
      <c r="W192" s="51"/>
      <c r="X192" s="51"/>
      <c r="Y192" s="51"/>
      <c r="Z192" s="51"/>
      <c r="AA192" s="51"/>
      <c r="AB192" s="51"/>
      <c r="AC192" s="51"/>
      <c r="AD192" s="89"/>
      <c r="AE192" s="89"/>
      <c r="AF192" s="89"/>
      <c r="AG192" s="89"/>
      <c r="AH192" s="89"/>
      <c r="AI192" s="89"/>
      <c r="AJ192" s="89"/>
      <c r="AK192" s="89"/>
      <c r="AL192" s="45" t="e">
        <f>+#REF!</f>
        <v>#REF!</v>
      </c>
      <c r="AM192" s="87"/>
      <c r="AN192" s="45" t="e">
        <f>+#REF!</f>
        <v>#REF!</v>
      </c>
      <c r="AO192" s="87"/>
      <c r="AP192" s="45" t="e">
        <f>+#REF!</f>
        <v>#REF!</v>
      </c>
      <c r="AQ192" s="87"/>
      <c r="AR192" s="45" t="e">
        <f>+#REF!</f>
        <v>#REF!</v>
      </c>
      <c r="AS192" s="87"/>
      <c r="AT192" s="87"/>
      <c r="AU192" s="52">
        <v>0</v>
      </c>
      <c r="AV192" s="53">
        <f>AU192*L192</f>
        <v>0</v>
      </c>
      <c r="AW192" s="52">
        <v>0</v>
      </c>
      <c r="AX192" s="53">
        <f>AW192*L192</f>
        <v>0</v>
      </c>
      <c r="AY192" s="52"/>
      <c r="AZ192" s="53" t="e">
        <f>AY192*P192</f>
        <v>#REF!</v>
      </c>
      <c r="BA192" s="52"/>
      <c r="BB192" s="53"/>
      <c r="BC192" s="54" t="e">
        <f t="shared" si="554"/>
        <v>#REF!</v>
      </c>
      <c r="BD192" s="54" t="e">
        <f t="shared" ref="BD192:BD196" si="561">AW192-AN192</f>
        <v>#REF!</v>
      </c>
      <c r="BE192" s="54" t="e">
        <f t="shared" si="555"/>
        <v>#REF!</v>
      </c>
      <c r="BF192" s="54" t="e">
        <f t="shared" si="556"/>
        <v>#REF!</v>
      </c>
      <c r="BG192" s="55" t="e">
        <f t="shared" si="557"/>
        <v>#REF!</v>
      </c>
      <c r="BH192" s="55" t="e">
        <f t="shared" si="558"/>
        <v>#REF!</v>
      </c>
      <c r="BI192" s="55" t="e">
        <f t="shared" si="559"/>
        <v>#REF!</v>
      </c>
      <c r="BJ192" s="55" t="e">
        <f t="shared" si="560"/>
        <v>#REF!</v>
      </c>
      <c r="BK192" s="45">
        <f>SUM(AU192,AW192,AY192,BA192)</f>
        <v>0</v>
      </c>
      <c r="BL192" s="56" t="s">
        <v>85</v>
      </c>
      <c r="BM192" s="57"/>
      <c r="BN192" s="57"/>
      <c r="BO192" s="57"/>
      <c r="BP192" s="57"/>
      <c r="BQ192" s="57"/>
      <c r="BR192" s="57"/>
      <c r="BS192" s="57"/>
      <c r="BT192" s="57"/>
      <c r="BU192" s="57"/>
      <c r="BV192" s="57"/>
      <c r="BZ192" s="5"/>
      <c r="CI192" s="1"/>
    </row>
    <row r="193" spans="5:87" ht="60.75" hidden="1" customHeight="1" x14ac:dyDescent="0.2">
      <c r="E193" s="168"/>
      <c r="F193" s="168"/>
      <c r="G193" s="214"/>
      <c r="H193" s="168"/>
      <c r="I193" s="168"/>
      <c r="J193" s="168"/>
      <c r="K193" s="128" t="s">
        <v>99</v>
      </c>
      <c r="L193" s="60"/>
      <c r="M193" s="61" t="s">
        <v>75</v>
      </c>
      <c r="N193" s="99"/>
      <c r="O193" s="58" t="e">
        <f>+#REF!</f>
        <v>#REF!</v>
      </c>
      <c r="P193" s="48"/>
      <c r="Q193" s="48"/>
      <c r="R193" s="47" t="str">
        <f>IF(OR(P193="",Q193=""),"",Q193-P193)</f>
        <v/>
      </c>
      <c r="S193" s="49" t="str">
        <f ca="1">IF(OR(P193="",Q193=""),"",Q193-TODAY())</f>
        <v/>
      </c>
      <c r="T193" s="50"/>
      <c r="U193" s="51" t="str">
        <f>IF(R193="","",(IF(AND(S193&gt;0,BK193&lt;100%),"Pendiente",IF(AND(S193&gt;0,BK193=100%),"Finalizada",IF(AND(S193&lt;0,BK193=100%),"Finalizada","Pendiente")))))</f>
        <v/>
      </c>
      <c r="V193" s="51" t="str">
        <f t="shared" ref="V193:V195" si="562">IF((OR(P193="",Q193="")),"",IF(U193="Finalizada","Finalizada",(Q193-$B$2)))</f>
        <v/>
      </c>
      <c r="W193" s="51"/>
      <c r="X193" s="51"/>
      <c r="Y193" s="51"/>
      <c r="Z193" s="51"/>
      <c r="AA193" s="51"/>
      <c r="AB193" s="51"/>
      <c r="AC193" s="51"/>
      <c r="AD193" s="89"/>
      <c r="AE193" s="89"/>
      <c r="AF193" s="89"/>
      <c r="AG193" s="89"/>
      <c r="AH193" s="89"/>
      <c r="AI193" s="89"/>
      <c r="AJ193" s="89"/>
      <c r="AK193" s="89"/>
      <c r="AL193" s="45" t="e">
        <f>+#REF!</f>
        <v>#REF!</v>
      </c>
      <c r="AM193" s="87"/>
      <c r="AN193" s="45" t="e">
        <f>+#REF!</f>
        <v>#REF!</v>
      </c>
      <c r="AO193" s="87"/>
      <c r="AP193" s="45" t="e">
        <f>+#REF!</f>
        <v>#REF!</v>
      </c>
      <c r="AQ193" s="87"/>
      <c r="AR193" s="45" t="e">
        <f>+#REF!</f>
        <v>#REF!</v>
      </c>
      <c r="AS193" s="87"/>
      <c r="AT193" s="87"/>
      <c r="AU193" s="52">
        <v>0</v>
      </c>
      <c r="AV193" s="53">
        <f>AU193*L193</f>
        <v>0</v>
      </c>
      <c r="AW193" s="52">
        <v>0</v>
      </c>
      <c r="AX193" s="53">
        <f>AW193*L193</f>
        <v>0</v>
      </c>
      <c r="AY193" s="52"/>
      <c r="AZ193" s="53">
        <f>AY193*P193</f>
        <v>0</v>
      </c>
      <c r="BA193" s="52"/>
      <c r="BB193" s="53"/>
      <c r="BC193" s="54" t="e">
        <f t="shared" ref="BC193" si="563">AU193-AL193</f>
        <v>#REF!</v>
      </c>
      <c r="BD193" s="54" t="e">
        <f t="shared" ref="BD193" si="564">AW193-AN193</f>
        <v>#REF!</v>
      </c>
      <c r="BE193" s="54" t="e">
        <f t="shared" ref="BE193" si="565">AY193-AP193</f>
        <v>#REF!</v>
      </c>
      <c r="BF193" s="54" t="e">
        <f t="shared" ref="BF193" si="566">BA193-AR193</f>
        <v>#REF!</v>
      </c>
      <c r="BG193" s="55" t="e">
        <f t="shared" ref="BG193" si="567">SUM(BC193)</f>
        <v>#REF!</v>
      </c>
      <c r="BH193" s="55" t="e">
        <f t="shared" ref="BH193" si="568">SUM(BC193,BD193)</f>
        <v>#REF!</v>
      </c>
      <c r="BI193" s="55" t="e">
        <f t="shared" ref="BI193" si="569">SUM(BC193:BE193)</f>
        <v>#REF!</v>
      </c>
      <c r="BJ193" s="55" t="e">
        <f t="shared" ref="BJ193" si="570">SUM(BC193:BF193)</f>
        <v>#REF!</v>
      </c>
      <c r="BK193" s="45">
        <f>SUM(AU193,AW193,AY193,BA193)</f>
        <v>0</v>
      </c>
      <c r="BL193" s="56" t="s">
        <v>85</v>
      </c>
      <c r="BM193" s="57"/>
      <c r="BN193" s="57"/>
      <c r="BO193" s="57"/>
      <c r="BP193" s="57"/>
      <c r="BQ193" s="57"/>
      <c r="BR193" s="57"/>
      <c r="BS193" s="57"/>
      <c r="BT193" s="57"/>
      <c r="BU193" s="57"/>
      <c r="BV193" s="57"/>
      <c r="BZ193" s="5"/>
      <c r="CI193" s="1"/>
    </row>
    <row r="194" spans="5:87" ht="60.75" hidden="1" customHeight="1" x14ac:dyDescent="0.2">
      <c r="E194" s="168"/>
      <c r="F194" s="168"/>
      <c r="G194" s="214"/>
      <c r="H194" s="168"/>
      <c r="I194" s="168"/>
      <c r="J194" s="168"/>
      <c r="K194" s="128" t="s">
        <v>100</v>
      </c>
      <c r="L194" s="60"/>
      <c r="M194" s="61" t="s">
        <v>75</v>
      </c>
      <c r="N194" s="99"/>
      <c r="O194" s="58" t="e">
        <f>+#REF!</f>
        <v>#REF!</v>
      </c>
      <c r="P194" s="48"/>
      <c r="Q194" s="48"/>
      <c r="R194" s="47"/>
      <c r="S194" s="49"/>
      <c r="T194" s="50"/>
      <c r="U194" s="51"/>
      <c r="V194" s="51" t="str">
        <f t="shared" si="562"/>
        <v/>
      </c>
      <c r="W194" s="51"/>
      <c r="X194" s="51"/>
      <c r="Y194" s="51"/>
      <c r="Z194" s="51"/>
      <c r="AA194" s="51"/>
      <c r="AB194" s="51"/>
      <c r="AC194" s="51"/>
      <c r="AD194" s="89"/>
      <c r="AE194" s="89"/>
      <c r="AF194" s="89"/>
      <c r="AG194" s="89"/>
      <c r="AH194" s="89"/>
      <c r="AI194" s="89"/>
      <c r="AJ194" s="89"/>
      <c r="AK194" s="89"/>
      <c r="AL194" s="45" t="e">
        <f>+#REF!</f>
        <v>#REF!</v>
      </c>
      <c r="AM194" s="87"/>
      <c r="AN194" s="45" t="e">
        <f>+#REF!</f>
        <v>#REF!</v>
      </c>
      <c r="AO194" s="87"/>
      <c r="AP194" s="45" t="e">
        <f>+#REF!</f>
        <v>#REF!</v>
      </c>
      <c r="AQ194" s="87"/>
      <c r="AR194" s="45" t="e">
        <f>+#REF!</f>
        <v>#REF!</v>
      </c>
      <c r="AS194" s="87"/>
      <c r="AT194" s="87"/>
      <c r="AU194" s="52"/>
      <c r="AV194" s="53"/>
      <c r="AW194" s="52"/>
      <c r="AX194" s="53"/>
      <c r="AY194" s="52"/>
      <c r="AZ194" s="53"/>
      <c r="BA194" s="52"/>
      <c r="BB194" s="53"/>
      <c r="BC194" s="54"/>
      <c r="BD194" s="54"/>
      <c r="BE194" s="54"/>
      <c r="BF194" s="54"/>
      <c r="BG194" s="55"/>
      <c r="BH194" s="55"/>
      <c r="BI194" s="55"/>
      <c r="BJ194" s="55"/>
      <c r="BK194" s="45"/>
      <c r="BL194" s="56" t="s">
        <v>85</v>
      </c>
      <c r="BM194" s="57"/>
      <c r="BN194" s="57"/>
      <c r="BO194" s="57"/>
      <c r="BP194" s="57"/>
      <c r="BQ194" s="57"/>
      <c r="BR194" s="57"/>
      <c r="BS194" s="57"/>
      <c r="BT194" s="57"/>
      <c r="BU194" s="57"/>
      <c r="BV194" s="57"/>
      <c r="BZ194" s="5"/>
      <c r="CI194" s="1"/>
    </row>
    <row r="195" spans="5:87" ht="60.75" hidden="1" customHeight="1" x14ac:dyDescent="0.2">
      <c r="E195" s="168"/>
      <c r="F195" s="168"/>
      <c r="G195" s="214"/>
      <c r="H195" s="168"/>
      <c r="I195" s="168"/>
      <c r="J195" s="168"/>
      <c r="K195" s="128" t="s">
        <v>101</v>
      </c>
      <c r="L195" s="60"/>
      <c r="M195" s="61" t="s">
        <v>75</v>
      </c>
      <c r="N195" s="100"/>
      <c r="O195" s="58" t="e">
        <f>+#REF!</f>
        <v>#REF!</v>
      </c>
      <c r="P195" s="48"/>
      <c r="Q195" s="48"/>
      <c r="R195" s="47" t="str">
        <f>IF(OR(P195="",Q195=""),"",Q195-P195)</f>
        <v/>
      </c>
      <c r="S195" s="49" t="str">
        <f ca="1">IF(OR(P195="",Q195=""),"",Q195-TODAY())</f>
        <v/>
      </c>
      <c r="T195" s="50"/>
      <c r="U195" s="51" t="str">
        <f>IF(R195="","",(IF(AND(S195&gt;0,BK195&lt;100%),"Pendiente",IF(AND(S195&gt;0,BK195=100%),"Finalizada",IF(AND(S195&lt;0,BK195=100%),"Finalizada","Pendiente")))))</f>
        <v/>
      </c>
      <c r="V195" s="51" t="str">
        <f t="shared" si="562"/>
        <v/>
      </c>
      <c r="W195" s="51"/>
      <c r="X195" s="51"/>
      <c r="Y195" s="51"/>
      <c r="Z195" s="51"/>
      <c r="AA195" s="51"/>
      <c r="AB195" s="51"/>
      <c r="AC195" s="51"/>
      <c r="AD195" s="89"/>
      <c r="AE195" s="89"/>
      <c r="AF195" s="89"/>
      <c r="AG195" s="89"/>
      <c r="AH195" s="89"/>
      <c r="AI195" s="89"/>
      <c r="AJ195" s="89"/>
      <c r="AK195" s="89"/>
      <c r="AL195" s="45" t="e">
        <f>+#REF!</f>
        <v>#REF!</v>
      </c>
      <c r="AM195" s="87"/>
      <c r="AN195" s="45" t="e">
        <f>+#REF!</f>
        <v>#REF!</v>
      </c>
      <c r="AO195" s="87"/>
      <c r="AP195" s="45" t="e">
        <f>+#REF!</f>
        <v>#REF!</v>
      </c>
      <c r="AQ195" s="87"/>
      <c r="AR195" s="45" t="e">
        <f>+#REF!</f>
        <v>#REF!</v>
      </c>
      <c r="AS195" s="87"/>
      <c r="AT195" s="87"/>
      <c r="AU195" s="52">
        <v>0</v>
      </c>
      <c r="AV195" s="53">
        <f>AU195*L195</f>
        <v>0</v>
      </c>
      <c r="AW195" s="52">
        <v>0</v>
      </c>
      <c r="AX195" s="53">
        <f>AW195*L195</f>
        <v>0</v>
      </c>
      <c r="AY195" s="52"/>
      <c r="AZ195" s="53">
        <f>AY195*P195</f>
        <v>0</v>
      </c>
      <c r="BA195" s="52"/>
      <c r="BB195" s="53"/>
      <c r="BC195" s="54" t="e">
        <f t="shared" ref="BC195" si="571">AU195-AL195</f>
        <v>#REF!</v>
      </c>
      <c r="BD195" s="54" t="e">
        <f t="shared" ref="BD195" si="572">AW195-AN195</f>
        <v>#REF!</v>
      </c>
      <c r="BE195" s="54" t="e">
        <f t="shared" ref="BE195" si="573">AY195-AP195</f>
        <v>#REF!</v>
      </c>
      <c r="BF195" s="54" t="e">
        <f t="shared" ref="BF195" si="574">BA195-AR195</f>
        <v>#REF!</v>
      </c>
      <c r="BG195" s="55" t="e">
        <f t="shared" ref="BG195" si="575">SUM(BC195)</f>
        <v>#REF!</v>
      </c>
      <c r="BH195" s="55" t="e">
        <f t="shared" ref="BH195" si="576">SUM(BC195,BD195)</f>
        <v>#REF!</v>
      </c>
      <c r="BI195" s="55" t="e">
        <f t="shared" ref="BI195" si="577">SUM(BC195:BE195)</f>
        <v>#REF!</v>
      </c>
      <c r="BJ195" s="55" t="e">
        <f t="shared" ref="BJ195" si="578">SUM(BC195:BF195)</f>
        <v>#REF!</v>
      </c>
      <c r="BK195" s="45">
        <f>SUM(AU195,AW195,AY195,BA195)</f>
        <v>0</v>
      </c>
      <c r="BL195" s="56" t="s">
        <v>85</v>
      </c>
      <c r="BM195" s="57"/>
      <c r="BN195" s="57"/>
      <c r="BO195" s="57"/>
      <c r="BP195" s="57"/>
      <c r="BQ195" s="57"/>
      <c r="BR195" s="57"/>
      <c r="BS195" s="57"/>
      <c r="BT195" s="57"/>
      <c r="BU195" s="57"/>
      <c r="BV195" s="57"/>
      <c r="BZ195" s="5"/>
      <c r="CI195" s="1"/>
    </row>
    <row r="196" spans="5:87" ht="60.75" hidden="1" customHeight="1" x14ac:dyDescent="0.2">
      <c r="E196" s="168"/>
      <c r="F196" s="168"/>
      <c r="G196" s="214"/>
      <c r="H196" s="168"/>
      <c r="I196" s="168"/>
      <c r="J196" s="168"/>
      <c r="K196" s="128" t="s">
        <v>109</v>
      </c>
      <c r="L196" s="60"/>
      <c r="M196" s="61" t="s">
        <v>75</v>
      </c>
      <c r="N196" s="99"/>
      <c r="O196" s="58" t="e">
        <f>+#REF!</f>
        <v>#REF!</v>
      </c>
      <c r="P196" s="48"/>
      <c r="Q196" s="48"/>
      <c r="R196" s="47" t="str">
        <f>IF(OR(P196="",Q196=""),"",Q196-P196)</f>
        <v/>
      </c>
      <c r="S196" s="49" t="str">
        <f ca="1">IF(OR(P196="",Q196=""),"",Q196-TODAY())</f>
        <v/>
      </c>
      <c r="T196" s="50"/>
      <c r="U196" s="51" t="str">
        <f>IF(R196="","",(IF(AND(S196&gt;0,BK196&lt;100%),"Pendiente",IF(AND(S196&gt;0,BK196=100%),"Finalizada",IF(AND(S196&lt;0,BK196=100%),"Finalizada","Pendiente")))))</f>
        <v/>
      </c>
      <c r="V196" s="51" t="str">
        <f t="shared" si="521"/>
        <v/>
      </c>
      <c r="W196" s="51"/>
      <c r="X196" s="51"/>
      <c r="Y196" s="51"/>
      <c r="Z196" s="51"/>
      <c r="AA196" s="51"/>
      <c r="AB196" s="51"/>
      <c r="AC196" s="51"/>
      <c r="AD196" s="89"/>
      <c r="AE196" s="89"/>
      <c r="AF196" s="89"/>
      <c r="AG196" s="89"/>
      <c r="AH196" s="89"/>
      <c r="AI196" s="89"/>
      <c r="AJ196" s="89"/>
      <c r="AK196" s="89"/>
      <c r="AL196" s="45" t="e">
        <f>+#REF!</f>
        <v>#REF!</v>
      </c>
      <c r="AM196" s="87"/>
      <c r="AN196" s="45" t="e">
        <f>+#REF!</f>
        <v>#REF!</v>
      </c>
      <c r="AO196" s="87"/>
      <c r="AP196" s="45" t="e">
        <f>+#REF!</f>
        <v>#REF!</v>
      </c>
      <c r="AQ196" s="87"/>
      <c r="AR196" s="45" t="e">
        <f>+#REF!</f>
        <v>#REF!</v>
      </c>
      <c r="AS196" s="87"/>
      <c r="AT196" s="87"/>
      <c r="AU196" s="52">
        <v>0</v>
      </c>
      <c r="AV196" s="53">
        <f>AU196*L196</f>
        <v>0</v>
      </c>
      <c r="AW196" s="52">
        <v>0</v>
      </c>
      <c r="AX196" s="53">
        <f>AW196*L196</f>
        <v>0</v>
      </c>
      <c r="AY196" s="52"/>
      <c r="AZ196" s="53">
        <f>AY196*P196</f>
        <v>0</v>
      </c>
      <c r="BA196" s="52"/>
      <c r="BB196" s="53"/>
      <c r="BC196" s="54" t="e">
        <f t="shared" si="554"/>
        <v>#REF!</v>
      </c>
      <c r="BD196" s="54" t="e">
        <f t="shared" si="561"/>
        <v>#REF!</v>
      </c>
      <c r="BE196" s="54" t="e">
        <f t="shared" si="555"/>
        <v>#REF!</v>
      </c>
      <c r="BF196" s="54" t="e">
        <f t="shared" si="556"/>
        <v>#REF!</v>
      </c>
      <c r="BG196" s="55" t="e">
        <f t="shared" si="557"/>
        <v>#REF!</v>
      </c>
      <c r="BH196" s="55" t="e">
        <f t="shared" si="558"/>
        <v>#REF!</v>
      </c>
      <c r="BI196" s="55" t="e">
        <f t="shared" si="559"/>
        <v>#REF!</v>
      </c>
      <c r="BJ196" s="55" t="e">
        <f t="shared" si="560"/>
        <v>#REF!</v>
      </c>
      <c r="BK196" s="45">
        <f>SUM(AU196,AW196,AY196,BA196)</f>
        <v>0</v>
      </c>
      <c r="BL196" s="56" t="s">
        <v>85</v>
      </c>
      <c r="BM196" s="57"/>
      <c r="BN196" s="57"/>
      <c r="BO196" s="57"/>
      <c r="BP196" s="57"/>
      <c r="BQ196" s="57"/>
      <c r="BR196" s="57"/>
      <c r="BS196" s="57"/>
      <c r="BT196" s="57"/>
      <c r="BU196" s="57"/>
      <c r="BV196" s="57"/>
      <c r="BZ196" s="5"/>
      <c r="CI196" s="1"/>
    </row>
    <row r="197" spans="5:87" ht="60.75" hidden="1" customHeight="1" x14ac:dyDescent="0.2">
      <c r="E197" s="168"/>
      <c r="F197" s="168"/>
      <c r="G197" s="214"/>
      <c r="H197" s="168"/>
      <c r="I197" s="168"/>
      <c r="J197" s="168"/>
      <c r="K197" s="128" t="s">
        <v>110</v>
      </c>
      <c r="L197" s="60"/>
      <c r="M197" s="61" t="s">
        <v>75</v>
      </c>
      <c r="N197" s="99"/>
      <c r="O197" s="58" t="e">
        <f>+#REF!</f>
        <v>#REF!</v>
      </c>
      <c r="P197" s="48"/>
      <c r="Q197" s="48"/>
      <c r="R197" s="47"/>
      <c r="S197" s="49"/>
      <c r="T197" s="50"/>
      <c r="U197" s="51"/>
      <c r="V197" s="51" t="str">
        <f t="shared" si="521"/>
        <v/>
      </c>
      <c r="W197" s="51"/>
      <c r="X197" s="51"/>
      <c r="Y197" s="51"/>
      <c r="Z197" s="51"/>
      <c r="AA197" s="51"/>
      <c r="AB197" s="51"/>
      <c r="AC197" s="51"/>
      <c r="AD197" s="89"/>
      <c r="AE197" s="89"/>
      <c r="AF197" s="89"/>
      <c r="AG197" s="89"/>
      <c r="AH197" s="89"/>
      <c r="AI197" s="89"/>
      <c r="AJ197" s="89"/>
      <c r="AK197" s="89"/>
      <c r="AL197" s="45" t="e">
        <f>+#REF!</f>
        <v>#REF!</v>
      </c>
      <c r="AM197" s="87"/>
      <c r="AN197" s="45" t="e">
        <f>+#REF!</f>
        <v>#REF!</v>
      </c>
      <c r="AO197" s="87"/>
      <c r="AP197" s="45" t="e">
        <f>+#REF!</f>
        <v>#REF!</v>
      </c>
      <c r="AQ197" s="87"/>
      <c r="AR197" s="45" t="e">
        <f>+#REF!</f>
        <v>#REF!</v>
      </c>
      <c r="AS197" s="87"/>
      <c r="AT197" s="87"/>
      <c r="AU197" s="52"/>
      <c r="AV197" s="53"/>
      <c r="AW197" s="52"/>
      <c r="AX197" s="53"/>
      <c r="AY197" s="52"/>
      <c r="AZ197" s="53"/>
      <c r="BA197" s="52"/>
      <c r="BB197" s="53"/>
      <c r="BC197" s="54"/>
      <c r="BD197" s="54"/>
      <c r="BE197" s="54"/>
      <c r="BF197" s="54"/>
      <c r="BG197" s="55"/>
      <c r="BH197" s="55"/>
      <c r="BI197" s="55"/>
      <c r="BJ197" s="55"/>
      <c r="BK197" s="45"/>
      <c r="BL197" s="56" t="s">
        <v>85</v>
      </c>
      <c r="BM197" s="57"/>
      <c r="BN197" s="57"/>
      <c r="BO197" s="57"/>
      <c r="BP197" s="57"/>
      <c r="BQ197" s="57"/>
      <c r="BR197" s="57"/>
      <c r="BS197" s="57"/>
      <c r="BT197" s="57"/>
      <c r="BU197" s="57"/>
      <c r="BV197" s="57"/>
      <c r="BZ197" s="5"/>
      <c r="CI197" s="1"/>
    </row>
    <row r="198" spans="5:87" ht="60.75" hidden="1" customHeight="1" x14ac:dyDescent="0.2">
      <c r="E198" s="188"/>
      <c r="F198" s="188"/>
      <c r="G198" s="214"/>
      <c r="H198" s="168"/>
      <c r="I198" s="168"/>
      <c r="J198" s="168"/>
      <c r="K198" s="128" t="s">
        <v>111</v>
      </c>
      <c r="L198" s="60"/>
      <c r="M198" s="61" t="s">
        <v>75</v>
      </c>
      <c r="N198" s="100"/>
      <c r="O198" s="58" t="e">
        <f>+#REF!</f>
        <v>#REF!</v>
      </c>
      <c r="P198" s="48"/>
      <c r="Q198" s="48"/>
      <c r="R198" s="47" t="str">
        <f>IF(OR(P198="",Q198=""),"",Q198-P198)</f>
        <v/>
      </c>
      <c r="S198" s="49" t="str">
        <f ca="1">IF(OR(P198="",Q198=""),"",Q198-TODAY())</f>
        <v/>
      </c>
      <c r="T198" s="50"/>
      <c r="U198" s="51" t="str">
        <f>IF(R198="","",(IF(AND(S198&gt;0,BK198&lt;100%),"Pendiente",IF(AND(S198&gt;0,BK198=100%),"Finalizada",IF(AND(S198&lt;0,BK198=100%),"Finalizada","Pendiente")))))</f>
        <v/>
      </c>
      <c r="V198" s="51" t="str">
        <f t="shared" si="521"/>
        <v/>
      </c>
      <c r="W198" s="51"/>
      <c r="X198" s="51"/>
      <c r="Y198" s="51"/>
      <c r="Z198" s="51"/>
      <c r="AA198" s="51"/>
      <c r="AB198" s="51"/>
      <c r="AC198" s="51"/>
      <c r="AD198" s="89"/>
      <c r="AE198" s="89"/>
      <c r="AF198" s="89"/>
      <c r="AG198" s="89"/>
      <c r="AH198" s="89"/>
      <c r="AI198" s="89"/>
      <c r="AJ198" s="89"/>
      <c r="AK198" s="89"/>
      <c r="AL198" s="45" t="e">
        <f>+#REF!</f>
        <v>#REF!</v>
      </c>
      <c r="AM198" s="87"/>
      <c r="AN198" s="45" t="e">
        <f>+#REF!</f>
        <v>#REF!</v>
      </c>
      <c r="AO198" s="87"/>
      <c r="AP198" s="45" t="e">
        <f>+#REF!</f>
        <v>#REF!</v>
      </c>
      <c r="AQ198" s="87"/>
      <c r="AR198" s="45" t="e">
        <f>+#REF!</f>
        <v>#REF!</v>
      </c>
      <c r="AS198" s="87"/>
      <c r="AT198" s="87"/>
      <c r="AU198" s="52">
        <v>0</v>
      </c>
      <c r="AV198" s="53">
        <f>AU198*L198</f>
        <v>0</v>
      </c>
      <c r="AW198" s="52">
        <v>0</v>
      </c>
      <c r="AX198" s="53">
        <f>AW198*L198</f>
        <v>0</v>
      </c>
      <c r="AY198" s="52"/>
      <c r="AZ198" s="53">
        <f>AY198*P198</f>
        <v>0</v>
      </c>
      <c r="BA198" s="52"/>
      <c r="BB198" s="53"/>
      <c r="BC198" s="54" t="e">
        <f t="shared" ref="BC198:BC205" si="579">AU198-AL198</f>
        <v>#REF!</v>
      </c>
      <c r="BD198" s="54" t="e">
        <f t="shared" ref="BD198:BD205" si="580">AW198-AN198</f>
        <v>#REF!</v>
      </c>
      <c r="BE198" s="54" t="e">
        <f t="shared" ref="BE198:BE205" si="581">AY198-AP198</f>
        <v>#REF!</v>
      </c>
      <c r="BF198" s="54" t="e">
        <f t="shared" ref="BF198:BF205" si="582">BA198-AR198</f>
        <v>#REF!</v>
      </c>
      <c r="BG198" s="55" t="e">
        <f t="shared" ref="BG198:BG205" si="583">SUM(BC198)</f>
        <v>#REF!</v>
      </c>
      <c r="BH198" s="55" t="e">
        <f t="shared" ref="BH198:BH205" si="584">SUM(BC198,BD198)</f>
        <v>#REF!</v>
      </c>
      <c r="BI198" s="55" t="e">
        <f t="shared" ref="BI198:BI205" si="585">SUM(BC198:BE198)</f>
        <v>#REF!</v>
      </c>
      <c r="BJ198" s="55" t="e">
        <f t="shared" ref="BJ198:BJ205" si="586">SUM(BC198:BF198)</f>
        <v>#REF!</v>
      </c>
      <c r="BK198" s="45">
        <f>SUM(AU198,AW198,AY198,BA198)</f>
        <v>0</v>
      </c>
      <c r="BL198" s="56" t="s">
        <v>85</v>
      </c>
      <c r="BM198" s="57"/>
      <c r="BN198" s="57"/>
      <c r="BO198" s="57"/>
      <c r="BP198" s="57"/>
      <c r="BQ198" s="57"/>
      <c r="BR198" s="57"/>
      <c r="BS198" s="57"/>
      <c r="BT198" s="57"/>
      <c r="BU198" s="57"/>
      <c r="BV198" s="57"/>
      <c r="BZ198" s="5"/>
      <c r="CI198" s="1"/>
    </row>
    <row r="199" spans="5:87" ht="41.25" hidden="1" customHeight="1" x14ac:dyDescent="0.2">
      <c r="E199" s="73" t="str">
        <f>+E135</f>
        <v xml:space="preserve">3. CLIENTES (COMPRADORES-CONCESIONARIOS) </v>
      </c>
      <c r="F199" s="74"/>
      <c r="G199" s="214"/>
      <c r="H199" s="168"/>
      <c r="I199" s="168"/>
      <c r="J199" s="168"/>
      <c r="K199" s="75"/>
      <c r="L199" s="76"/>
      <c r="M199" s="76"/>
      <c r="N199" s="75"/>
      <c r="O199" s="75"/>
      <c r="P199" s="75"/>
      <c r="Q199" s="75"/>
      <c r="R199" s="75"/>
      <c r="S199" s="75"/>
      <c r="T199" s="75"/>
      <c r="U199" s="75" t="s">
        <v>50</v>
      </c>
      <c r="V199" s="75"/>
      <c r="W199" s="75"/>
      <c r="X199" s="75"/>
      <c r="Y199" s="75"/>
      <c r="Z199" s="75"/>
      <c r="AA199" s="75"/>
      <c r="AB199" s="75"/>
      <c r="AC199" s="75"/>
      <c r="AD199" s="89"/>
      <c r="AE199" s="89"/>
      <c r="AF199" s="89"/>
      <c r="AG199" s="89"/>
      <c r="AH199" s="89"/>
      <c r="AI199" s="89"/>
      <c r="AJ199" s="89"/>
      <c r="AK199" s="89"/>
      <c r="AL199" s="45">
        <f>AVERAGE(AM206)</f>
        <v>1.2500000000000001E-2</v>
      </c>
      <c r="AM199" s="87"/>
      <c r="AN199" s="45">
        <f>AVERAGE(AO206)</f>
        <v>0.23749999999999999</v>
      </c>
      <c r="AO199" s="87"/>
      <c r="AP199" s="45">
        <f>AVERAGE(AQ206)</f>
        <v>3.7500000000000006E-2</v>
      </c>
      <c r="AQ199" s="87"/>
      <c r="AR199" s="45">
        <f>AVERAGE(AS206)</f>
        <v>0.71249999999999991</v>
      </c>
      <c r="AS199" s="87"/>
      <c r="AT199" s="87"/>
      <c r="AU199" s="52">
        <f>AVERAGE(AV206)</f>
        <v>0</v>
      </c>
      <c r="AV199" s="53"/>
      <c r="AW199" s="52">
        <f>AVERAGE(AX206)</f>
        <v>0</v>
      </c>
      <c r="AX199" s="53"/>
      <c r="AY199" s="52">
        <f>AVERAGE(AZ206)</f>
        <v>0</v>
      </c>
      <c r="AZ199" s="53"/>
      <c r="BA199" s="52">
        <f>AVERAGE(BB206)</f>
        <v>0</v>
      </c>
      <c r="BB199" s="53"/>
      <c r="BC199" s="79">
        <f t="shared" si="579"/>
        <v>-1.2500000000000001E-2</v>
      </c>
      <c r="BD199" s="79">
        <f t="shared" si="580"/>
        <v>-0.23749999999999999</v>
      </c>
      <c r="BE199" s="79">
        <f t="shared" si="581"/>
        <v>-3.7500000000000006E-2</v>
      </c>
      <c r="BF199" s="79">
        <f t="shared" si="582"/>
        <v>-0.71249999999999991</v>
      </c>
      <c r="BG199" s="79">
        <f t="shared" si="583"/>
        <v>-1.2500000000000001E-2</v>
      </c>
      <c r="BH199" s="79">
        <f t="shared" si="584"/>
        <v>-0.25</v>
      </c>
      <c r="BI199" s="79">
        <f t="shared" si="585"/>
        <v>-0.28749999999999998</v>
      </c>
      <c r="BJ199" s="79">
        <f t="shared" si="586"/>
        <v>-0.99999999999999989</v>
      </c>
      <c r="BK199" s="80"/>
      <c r="BL199" s="81"/>
      <c r="BM199" s="82"/>
      <c r="BN199" s="82"/>
      <c r="BO199" s="82"/>
      <c r="BP199" s="82"/>
      <c r="BQ199" s="82"/>
      <c r="BR199" s="82"/>
      <c r="BS199" s="82"/>
      <c r="BT199" s="82"/>
      <c r="BU199" s="82"/>
      <c r="BV199" s="82"/>
      <c r="CA199" s="1"/>
      <c r="CB199" s="1"/>
      <c r="CC199" s="1"/>
      <c r="CD199" s="1"/>
      <c r="CE199" s="1"/>
      <c r="CF199" s="1"/>
      <c r="CG199" s="1"/>
      <c r="CH199" s="1"/>
      <c r="CI199" s="1"/>
    </row>
    <row r="200" spans="5:87" ht="60.75" customHeight="1" x14ac:dyDescent="0.2">
      <c r="E200" s="93"/>
      <c r="F200" s="93"/>
      <c r="G200" s="215"/>
      <c r="H200" s="188"/>
      <c r="I200" s="188"/>
      <c r="J200" s="188"/>
      <c r="K200" s="103"/>
      <c r="L200" s="104"/>
      <c r="M200" s="104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  <c r="BD200" s="105"/>
      <c r="BE200" s="105"/>
      <c r="BF200" s="105"/>
      <c r="BG200" s="105"/>
      <c r="BH200" s="105"/>
      <c r="BI200" s="105"/>
      <c r="BJ200" s="105"/>
      <c r="BK200" s="105"/>
      <c r="BL200" s="103"/>
      <c r="BM200" s="103"/>
      <c r="BN200" s="103"/>
      <c r="BO200" s="103"/>
      <c r="BP200" s="103"/>
      <c r="BQ200" s="103"/>
      <c r="BR200" s="103"/>
      <c r="BS200" s="103"/>
      <c r="BT200" s="103"/>
      <c r="BU200" s="103"/>
      <c r="BV200" s="103"/>
    </row>
    <row r="201" spans="5:87" ht="41.25" customHeight="1" x14ac:dyDescent="0.2">
      <c r="E201" s="162" t="s">
        <v>602</v>
      </c>
      <c r="F201" s="163"/>
      <c r="G201" s="132"/>
      <c r="H201" s="132"/>
      <c r="I201" s="132"/>
      <c r="J201" s="132"/>
      <c r="K201" s="133"/>
      <c r="L201" s="134"/>
      <c r="M201" s="134"/>
      <c r="N201" s="133"/>
      <c r="O201" s="133"/>
      <c r="P201" s="133"/>
      <c r="Q201" s="133"/>
      <c r="R201" s="133"/>
      <c r="S201" s="133"/>
      <c r="T201" s="133"/>
      <c r="U201" s="133" t="s">
        <v>50</v>
      </c>
      <c r="V201" s="133"/>
      <c r="W201" s="133"/>
      <c r="X201" s="133"/>
      <c r="Y201" s="133"/>
      <c r="Z201" s="133"/>
      <c r="AA201" s="133"/>
      <c r="AB201" s="133"/>
      <c r="AC201" s="133"/>
      <c r="AD201" s="133"/>
      <c r="AE201" s="133"/>
      <c r="AF201" s="133"/>
      <c r="AG201" s="133"/>
      <c r="AH201" s="133"/>
      <c r="AI201" s="133"/>
      <c r="AJ201" s="133"/>
      <c r="AK201" s="133"/>
      <c r="AL201" s="135"/>
      <c r="AM201" s="135"/>
      <c r="AN201" s="135"/>
      <c r="AO201" s="135"/>
      <c r="AP201" s="135"/>
      <c r="AQ201" s="135"/>
      <c r="AR201" s="135"/>
      <c r="AS201" s="133"/>
      <c r="AT201" s="133"/>
      <c r="AU201" s="136"/>
      <c r="AV201" s="136"/>
      <c r="AW201" s="136"/>
      <c r="AX201" s="136"/>
      <c r="AY201" s="136"/>
      <c r="AZ201" s="136"/>
      <c r="BA201" s="136"/>
      <c r="BB201" s="136"/>
      <c r="BC201" s="137"/>
      <c r="BD201" s="137"/>
      <c r="BE201" s="137"/>
      <c r="BF201" s="137"/>
      <c r="BG201" s="137"/>
      <c r="BH201" s="137"/>
      <c r="BI201" s="137"/>
      <c r="BJ201" s="137"/>
      <c r="BK201" s="138"/>
      <c r="BL201" s="139"/>
      <c r="BM201" s="140"/>
      <c r="BN201" s="140"/>
      <c r="BO201" s="140"/>
      <c r="BP201" s="140"/>
      <c r="BQ201" s="140"/>
      <c r="BR201" s="140"/>
      <c r="BS201" s="140"/>
      <c r="BT201" s="140"/>
      <c r="BU201" s="140"/>
      <c r="BV201" s="140"/>
      <c r="CA201" s="1"/>
      <c r="CB201" s="1"/>
      <c r="CC201" s="1"/>
      <c r="CD201" s="1"/>
      <c r="CE201" s="1"/>
      <c r="CF201" s="1"/>
      <c r="CG201" s="1"/>
      <c r="CH201" s="1"/>
      <c r="CI201" s="1"/>
    </row>
    <row r="202" spans="5:87" ht="60.75" customHeight="1" x14ac:dyDescent="0.2">
      <c r="E202" s="167" t="s">
        <v>66</v>
      </c>
      <c r="F202" s="167" t="s">
        <v>21</v>
      </c>
      <c r="G202" s="213" t="s">
        <v>479</v>
      </c>
      <c r="H202" s="191" t="s">
        <v>575</v>
      </c>
      <c r="I202" s="191" t="s">
        <v>467</v>
      </c>
      <c r="J202" s="191" t="s">
        <v>480</v>
      </c>
      <c r="K202" s="124" t="s">
        <v>157</v>
      </c>
      <c r="L202" s="45">
        <v>0.25</v>
      </c>
      <c r="M202" s="45" t="s">
        <v>287</v>
      </c>
      <c r="N202" s="45" t="s">
        <v>606</v>
      </c>
      <c r="O202" s="116">
        <v>1</v>
      </c>
      <c r="P202" s="48">
        <v>45870</v>
      </c>
      <c r="Q202" s="48">
        <v>46022</v>
      </c>
      <c r="R202" s="47">
        <f t="shared" ref="R202:R205" si="587">IF(OR(P202="",Q202=""),"",Q202-P202)</f>
        <v>152</v>
      </c>
      <c r="S202" s="49">
        <f t="shared" ref="S202:S205" ca="1" si="588">IF(OR(P202="",Q202=""),"",Q202-TODAY())</f>
        <v>329</v>
      </c>
      <c r="T202" s="50"/>
      <c r="U202" s="51" t="str">
        <f ca="1">IF(R202="","",(IF(AND(S202&gt;0,BK202&lt;100%),"Pendiente",IF(AND(S202&gt;0,BK202=100%),"Finalizada",IF(AND(S202&lt;0,BK202=100%),"Finalizada","Pendiente")))))</f>
        <v>Pendiente</v>
      </c>
      <c r="V202" s="51">
        <f ca="1">IF((OR(P202="",Q202="")),"",IF(U202="Finalizada","Finalizada",(Q202-$B$2)))</f>
        <v>329</v>
      </c>
      <c r="W202" s="51" t="s">
        <v>453</v>
      </c>
      <c r="X202" s="51" t="s">
        <v>454</v>
      </c>
      <c r="Y202" s="51" t="s">
        <v>455</v>
      </c>
      <c r="Z202" s="92">
        <f t="shared" ref="Z202:Z205" si="589">SUM(AA202:AC202)</f>
        <v>61835732.5</v>
      </c>
      <c r="AA202" s="92">
        <v>61835732.5</v>
      </c>
      <c r="AB202" s="92"/>
      <c r="AC202" s="92"/>
      <c r="AD202" s="89"/>
      <c r="AE202" s="89"/>
      <c r="AF202" s="89"/>
      <c r="AG202" s="89"/>
      <c r="AH202" s="89"/>
      <c r="AI202" s="89"/>
      <c r="AJ202" s="89"/>
      <c r="AK202" s="89"/>
      <c r="AL202" s="45">
        <v>0</v>
      </c>
      <c r="AM202" s="87">
        <f>AL202*L202</f>
        <v>0</v>
      </c>
      <c r="AN202" s="45">
        <v>0</v>
      </c>
      <c r="AO202" s="87">
        <f>AN202*L202</f>
        <v>0</v>
      </c>
      <c r="AP202" s="45">
        <v>0.05</v>
      </c>
      <c r="AQ202" s="87">
        <f>AP202*L202</f>
        <v>1.2500000000000001E-2</v>
      </c>
      <c r="AR202" s="45">
        <v>0.95</v>
      </c>
      <c r="AS202" s="87">
        <f t="shared" ref="AS202:AS205" si="590">AR202*L202</f>
        <v>0.23749999999999999</v>
      </c>
      <c r="AT202" s="164">
        <f t="shared" ref="AT202:AT204" si="591">SUM(AL202,AN202,AP202,AR202)</f>
        <v>1</v>
      </c>
      <c r="AU202" s="52"/>
      <c r="AV202" s="53">
        <f>AU202*L202</f>
        <v>0</v>
      </c>
      <c r="AW202" s="52"/>
      <c r="AX202" s="53">
        <f>AW202*L202</f>
        <v>0</v>
      </c>
      <c r="AY202" s="52"/>
      <c r="AZ202" s="53">
        <f>AY202*L202</f>
        <v>0</v>
      </c>
      <c r="BA202" s="52"/>
      <c r="BB202" s="53">
        <f>BA202*L202</f>
        <v>0</v>
      </c>
      <c r="BC202" s="54">
        <f t="shared" si="579"/>
        <v>0</v>
      </c>
      <c r="BD202" s="54">
        <f t="shared" si="580"/>
        <v>0</v>
      </c>
      <c r="BE202" s="54">
        <f t="shared" si="581"/>
        <v>-0.05</v>
      </c>
      <c r="BF202" s="54">
        <f t="shared" si="582"/>
        <v>-0.95</v>
      </c>
      <c r="BG202" s="55">
        <f t="shared" si="583"/>
        <v>0</v>
      </c>
      <c r="BH202" s="55">
        <f t="shared" si="584"/>
        <v>0</v>
      </c>
      <c r="BI202" s="55">
        <f t="shared" si="585"/>
        <v>-0.05</v>
      </c>
      <c r="BJ202" s="55">
        <f t="shared" si="586"/>
        <v>-1</v>
      </c>
      <c r="BK202" s="45">
        <f t="shared" ref="BK202:BK205" si="592">SUM(AU202,AW202,AY202,BA202)</f>
        <v>0</v>
      </c>
      <c r="BL202" s="56" t="s">
        <v>85</v>
      </c>
      <c r="BM202" s="57"/>
      <c r="BN202" s="57"/>
      <c r="BO202" s="57"/>
      <c r="BP202" s="57"/>
      <c r="BQ202" s="57"/>
      <c r="BR202" s="57"/>
      <c r="BS202" s="57"/>
      <c r="BT202" s="57"/>
      <c r="BU202" s="57"/>
      <c r="BV202" s="57"/>
      <c r="BZ202" s="5"/>
      <c r="CI202" s="1"/>
    </row>
    <row r="203" spans="5:87" ht="60.75" customHeight="1" x14ac:dyDescent="0.2">
      <c r="E203" s="168"/>
      <c r="F203" s="168"/>
      <c r="G203" s="214"/>
      <c r="H203" s="191"/>
      <c r="I203" s="191"/>
      <c r="J203" s="191"/>
      <c r="K203" s="124" t="s">
        <v>284</v>
      </c>
      <c r="L203" s="45">
        <v>0.25</v>
      </c>
      <c r="M203" s="45" t="s">
        <v>114</v>
      </c>
      <c r="N203" s="45" t="s">
        <v>583</v>
      </c>
      <c r="O203" s="116">
        <v>1</v>
      </c>
      <c r="P203" s="48">
        <v>45870</v>
      </c>
      <c r="Q203" s="48">
        <v>46022</v>
      </c>
      <c r="R203" s="47">
        <f t="shared" si="587"/>
        <v>152</v>
      </c>
      <c r="S203" s="49">
        <f t="shared" ca="1" si="588"/>
        <v>329</v>
      </c>
      <c r="T203" s="50"/>
      <c r="U203" s="51" t="str">
        <f ca="1">IF(R203="","",(IF(AND(S203&gt;0,BK203&lt;100%),"Pendiente",IF(AND(S203&gt;0,BK203=100%),"Finalizada",IF(AND(S203&lt;0,BK203=100%),"Finalizada","Pendiente")))))</f>
        <v>Pendiente</v>
      </c>
      <c r="V203" s="51">
        <f t="shared" ref="V203:V205" ca="1" si="593">IF((OR(P203="",Q203="")),"",IF(U203="Finalizada","Finalizada",(Q203-$B$2)))</f>
        <v>329</v>
      </c>
      <c r="W203" s="51" t="s">
        <v>453</v>
      </c>
      <c r="X203" s="51" t="s">
        <v>454</v>
      </c>
      <c r="Y203" s="51" t="s">
        <v>455</v>
      </c>
      <c r="Z203" s="92">
        <f t="shared" si="589"/>
        <v>61835732.5</v>
      </c>
      <c r="AA203" s="92">
        <v>61835732.5</v>
      </c>
      <c r="AB203" s="92"/>
      <c r="AC203" s="92"/>
      <c r="AD203" s="89"/>
      <c r="AE203" s="89"/>
      <c r="AF203" s="89"/>
      <c r="AG203" s="89"/>
      <c r="AH203" s="89"/>
      <c r="AI203" s="89"/>
      <c r="AJ203" s="89"/>
      <c r="AK203" s="89"/>
      <c r="AL203" s="45">
        <v>0</v>
      </c>
      <c r="AM203" s="87">
        <f>AL203*L203</f>
        <v>0</v>
      </c>
      <c r="AN203" s="45">
        <v>0</v>
      </c>
      <c r="AO203" s="87">
        <f>AN203*L203</f>
        <v>0</v>
      </c>
      <c r="AP203" s="45">
        <v>0.05</v>
      </c>
      <c r="AQ203" s="87">
        <f t="shared" ref="AQ203:AQ205" si="594">AP203*L203</f>
        <v>1.2500000000000001E-2</v>
      </c>
      <c r="AR203" s="45">
        <v>0.95</v>
      </c>
      <c r="AS203" s="87">
        <f t="shared" si="590"/>
        <v>0.23749999999999999</v>
      </c>
      <c r="AT203" s="164">
        <f t="shared" si="591"/>
        <v>1</v>
      </c>
      <c r="AU203" s="52"/>
      <c r="AV203" s="53">
        <f>AU203*L203</f>
        <v>0</v>
      </c>
      <c r="AW203" s="52"/>
      <c r="AX203" s="53">
        <f>AW203*L203</f>
        <v>0</v>
      </c>
      <c r="AY203" s="52"/>
      <c r="AZ203" s="53">
        <f>AY203*L203</f>
        <v>0</v>
      </c>
      <c r="BA203" s="52"/>
      <c r="BB203" s="53">
        <f>BA203*L203</f>
        <v>0</v>
      </c>
      <c r="BC203" s="54">
        <f t="shared" si="579"/>
        <v>0</v>
      </c>
      <c r="BD203" s="54">
        <f t="shared" si="580"/>
        <v>0</v>
      </c>
      <c r="BE203" s="54">
        <f t="shared" si="581"/>
        <v>-0.05</v>
      </c>
      <c r="BF203" s="54">
        <f t="shared" si="582"/>
        <v>-0.95</v>
      </c>
      <c r="BG203" s="55">
        <f t="shared" si="583"/>
        <v>0</v>
      </c>
      <c r="BH203" s="55">
        <f t="shared" si="584"/>
        <v>0</v>
      </c>
      <c r="BI203" s="55">
        <f t="shared" si="585"/>
        <v>-0.05</v>
      </c>
      <c r="BJ203" s="55">
        <f t="shared" si="586"/>
        <v>-1</v>
      </c>
      <c r="BK203" s="45">
        <f t="shared" si="592"/>
        <v>0</v>
      </c>
      <c r="BL203" s="56" t="s">
        <v>85</v>
      </c>
      <c r="BM203" s="57"/>
      <c r="BN203" s="57"/>
      <c r="BO203" s="57"/>
      <c r="BP203" s="57"/>
      <c r="BQ203" s="57"/>
      <c r="BR203" s="57"/>
      <c r="BS203" s="57"/>
      <c r="BT203" s="57"/>
      <c r="BU203" s="57"/>
      <c r="BV203" s="57"/>
      <c r="BZ203" s="5"/>
      <c r="CI203" s="1"/>
    </row>
    <row r="204" spans="5:87" ht="60.75" customHeight="1" x14ac:dyDescent="0.2">
      <c r="E204" s="168"/>
      <c r="F204" s="168"/>
      <c r="G204" s="214"/>
      <c r="H204" s="191"/>
      <c r="I204" s="191"/>
      <c r="J204" s="191"/>
      <c r="K204" s="124" t="s">
        <v>285</v>
      </c>
      <c r="L204" s="45">
        <v>0.25</v>
      </c>
      <c r="M204" s="45" t="s">
        <v>288</v>
      </c>
      <c r="N204" s="45" t="s">
        <v>584</v>
      </c>
      <c r="O204" s="116">
        <v>1</v>
      </c>
      <c r="P204" s="48">
        <v>45689</v>
      </c>
      <c r="Q204" s="48">
        <v>45838</v>
      </c>
      <c r="R204" s="47">
        <f t="shared" ref="R204" si="595">IF(OR(P204="",Q204=""),"",Q204-P204)</f>
        <v>149</v>
      </c>
      <c r="S204" s="49">
        <f t="shared" ref="S204" ca="1" si="596">IF(OR(P204="",Q204=""),"",Q204-TODAY())</f>
        <v>145</v>
      </c>
      <c r="T204" s="50"/>
      <c r="U204" s="51" t="str">
        <f ca="1">IF(R204="","",(IF(AND(S204&gt;0,BK204&lt;100%),"Pendiente",IF(AND(S204&gt;0,BK204=100%),"Finalizada",IF(AND(S204&lt;0,BK204=100%),"Finalizada","Pendiente")))))</f>
        <v>Pendiente</v>
      </c>
      <c r="V204" s="51">
        <f t="shared" ref="V204" ca="1" si="597">IF((OR(P204="",Q204="")),"",IF(U204="Finalizada","Finalizada",(Q204-$B$2)))</f>
        <v>145</v>
      </c>
      <c r="W204" s="51" t="s">
        <v>453</v>
      </c>
      <c r="X204" s="51" t="s">
        <v>454</v>
      </c>
      <c r="Y204" s="51" t="s">
        <v>455</v>
      </c>
      <c r="Z204" s="92">
        <f t="shared" si="589"/>
        <v>61835732.5</v>
      </c>
      <c r="AA204" s="92">
        <v>61835732.5</v>
      </c>
      <c r="AB204" s="92"/>
      <c r="AC204" s="92"/>
      <c r="AD204" s="89"/>
      <c r="AE204" s="89"/>
      <c r="AF204" s="89"/>
      <c r="AG204" s="89"/>
      <c r="AH204" s="89"/>
      <c r="AI204" s="89"/>
      <c r="AJ204" s="89"/>
      <c r="AK204" s="89"/>
      <c r="AL204" s="45">
        <v>0.05</v>
      </c>
      <c r="AM204" s="87">
        <f>AL204*L204</f>
        <v>1.2500000000000001E-2</v>
      </c>
      <c r="AN204" s="45">
        <v>0.95</v>
      </c>
      <c r="AO204" s="87">
        <f>AN204*L204</f>
        <v>0.23749999999999999</v>
      </c>
      <c r="AP204" s="45">
        <v>0</v>
      </c>
      <c r="AQ204" s="87">
        <f t="shared" si="594"/>
        <v>0</v>
      </c>
      <c r="AR204" s="45">
        <v>0</v>
      </c>
      <c r="AS204" s="87">
        <f t="shared" si="590"/>
        <v>0</v>
      </c>
      <c r="AT204" s="164">
        <f t="shared" si="591"/>
        <v>1</v>
      </c>
      <c r="AU204" s="52"/>
      <c r="AV204" s="53">
        <f>AU204*L204</f>
        <v>0</v>
      </c>
      <c r="AW204" s="52"/>
      <c r="AX204" s="53">
        <f>AW204*L204</f>
        <v>0</v>
      </c>
      <c r="AY204" s="52"/>
      <c r="AZ204" s="53">
        <f>AY204*L204</f>
        <v>0</v>
      </c>
      <c r="BA204" s="52"/>
      <c r="BB204" s="53">
        <f>BA204*L204</f>
        <v>0</v>
      </c>
      <c r="BC204" s="54">
        <f t="shared" ref="BC204" si="598">AU204-AL204</f>
        <v>-0.05</v>
      </c>
      <c r="BD204" s="54">
        <f t="shared" ref="BD204" si="599">AW204-AN204</f>
        <v>-0.95</v>
      </c>
      <c r="BE204" s="54">
        <f t="shared" ref="BE204" si="600">AY204-AP204</f>
        <v>0</v>
      </c>
      <c r="BF204" s="54">
        <f t="shared" ref="BF204" si="601">BA204-AR204</f>
        <v>0</v>
      </c>
      <c r="BG204" s="55">
        <f t="shared" ref="BG204" si="602">SUM(BC204)</f>
        <v>-0.05</v>
      </c>
      <c r="BH204" s="55">
        <f t="shared" ref="BH204" si="603">SUM(BC204,BD204)</f>
        <v>-1</v>
      </c>
      <c r="BI204" s="55">
        <f t="shared" ref="BI204" si="604">SUM(BC204:BE204)</f>
        <v>-1</v>
      </c>
      <c r="BJ204" s="55">
        <f t="shared" ref="BJ204" si="605">SUM(BC204:BF204)</f>
        <v>-1</v>
      </c>
      <c r="BK204" s="45">
        <f t="shared" ref="BK204" si="606">SUM(AU204,AW204,AY204,BA204)</f>
        <v>0</v>
      </c>
      <c r="BL204" s="56" t="s">
        <v>85</v>
      </c>
      <c r="BM204" s="57"/>
      <c r="BN204" s="57"/>
      <c r="BO204" s="57"/>
      <c r="BP204" s="57"/>
      <c r="BQ204" s="57"/>
      <c r="BR204" s="57"/>
      <c r="BS204" s="57"/>
      <c r="BT204" s="57"/>
      <c r="BU204" s="57"/>
      <c r="BV204" s="57"/>
      <c r="BZ204" s="5"/>
      <c r="CI204" s="1"/>
    </row>
    <row r="205" spans="5:87" ht="60.75" customHeight="1" x14ac:dyDescent="0.2">
      <c r="E205" s="168"/>
      <c r="F205" s="168"/>
      <c r="G205" s="214"/>
      <c r="H205" s="191"/>
      <c r="I205" s="191"/>
      <c r="J205" s="191"/>
      <c r="K205" s="124" t="s">
        <v>286</v>
      </c>
      <c r="L205" s="45">
        <v>0.25</v>
      </c>
      <c r="M205" s="45" t="s">
        <v>289</v>
      </c>
      <c r="N205" s="45" t="s">
        <v>585</v>
      </c>
      <c r="O205" s="116">
        <v>1</v>
      </c>
      <c r="P205" s="48">
        <v>45839</v>
      </c>
      <c r="Q205" s="48">
        <v>46022</v>
      </c>
      <c r="R205" s="47">
        <f t="shared" si="587"/>
        <v>183</v>
      </c>
      <c r="S205" s="49">
        <f t="shared" ca="1" si="588"/>
        <v>329</v>
      </c>
      <c r="T205" s="50"/>
      <c r="U205" s="51" t="str">
        <f ca="1">IF(R205="","",(IF(AND(S205&gt;0,BK205&lt;100%),"Pendiente",IF(AND(S205&gt;0,BK205=100%),"Finalizada",IF(AND(S205&lt;0,BK205=100%),"Finalizada","Pendiente")))))</f>
        <v>Pendiente</v>
      </c>
      <c r="V205" s="51">
        <f t="shared" ca="1" si="593"/>
        <v>329</v>
      </c>
      <c r="W205" s="51" t="s">
        <v>453</v>
      </c>
      <c r="X205" s="51" t="s">
        <v>454</v>
      </c>
      <c r="Y205" s="51" t="s">
        <v>455</v>
      </c>
      <c r="Z205" s="92">
        <f t="shared" si="589"/>
        <v>61835732.5</v>
      </c>
      <c r="AA205" s="92">
        <v>61835732.5</v>
      </c>
      <c r="AB205" s="92"/>
      <c r="AC205" s="92"/>
      <c r="AD205" s="89"/>
      <c r="AE205" s="89"/>
      <c r="AF205" s="89"/>
      <c r="AG205" s="89"/>
      <c r="AH205" s="89"/>
      <c r="AI205" s="89"/>
      <c r="AJ205" s="89"/>
      <c r="AK205" s="89"/>
      <c r="AL205" s="45">
        <v>0</v>
      </c>
      <c r="AM205" s="87">
        <f>AL205*L205</f>
        <v>0</v>
      </c>
      <c r="AN205" s="45">
        <v>0</v>
      </c>
      <c r="AO205" s="87">
        <f>AN205*L205</f>
        <v>0</v>
      </c>
      <c r="AP205" s="45">
        <v>0.05</v>
      </c>
      <c r="AQ205" s="87">
        <f t="shared" si="594"/>
        <v>1.2500000000000001E-2</v>
      </c>
      <c r="AR205" s="45">
        <v>0.95</v>
      </c>
      <c r="AS205" s="87">
        <f t="shared" si="590"/>
        <v>0.23749999999999999</v>
      </c>
      <c r="AT205" s="164">
        <f>SUM(AL205,AN205,AP205,AR205)</f>
        <v>1</v>
      </c>
      <c r="AU205" s="52"/>
      <c r="AV205" s="53">
        <f>AU205*L205</f>
        <v>0</v>
      </c>
      <c r="AW205" s="52"/>
      <c r="AX205" s="53">
        <f>AW205*L205</f>
        <v>0</v>
      </c>
      <c r="AY205" s="52"/>
      <c r="AZ205" s="53">
        <f>AY205*L205</f>
        <v>0</v>
      </c>
      <c r="BA205" s="52"/>
      <c r="BB205" s="53">
        <f>BA205*L205</f>
        <v>0</v>
      </c>
      <c r="BC205" s="54">
        <f t="shared" si="579"/>
        <v>0</v>
      </c>
      <c r="BD205" s="54">
        <f t="shared" si="580"/>
        <v>0</v>
      </c>
      <c r="BE205" s="54">
        <f t="shared" si="581"/>
        <v>-0.05</v>
      </c>
      <c r="BF205" s="54">
        <f t="shared" si="582"/>
        <v>-0.95</v>
      </c>
      <c r="BG205" s="55">
        <f t="shared" si="583"/>
        <v>0</v>
      </c>
      <c r="BH205" s="55">
        <f t="shared" si="584"/>
        <v>0</v>
      </c>
      <c r="BI205" s="55">
        <f t="shared" si="585"/>
        <v>-0.05</v>
      </c>
      <c r="BJ205" s="55">
        <f t="shared" si="586"/>
        <v>-1</v>
      </c>
      <c r="BK205" s="45">
        <f t="shared" si="592"/>
        <v>0</v>
      </c>
      <c r="BL205" s="56" t="s">
        <v>85</v>
      </c>
      <c r="BM205" s="57"/>
      <c r="BN205" s="57"/>
      <c r="BO205" s="57"/>
      <c r="BP205" s="57"/>
      <c r="BQ205" s="57"/>
      <c r="BR205" s="57"/>
      <c r="BS205" s="57"/>
      <c r="BT205" s="57"/>
      <c r="BU205" s="57"/>
      <c r="BV205" s="57"/>
      <c r="BZ205" s="5"/>
      <c r="CI205" s="1"/>
    </row>
    <row r="206" spans="5:87" ht="68.25" customHeight="1" x14ac:dyDescent="0.2">
      <c r="E206" s="168"/>
      <c r="F206" s="168"/>
      <c r="G206" s="214"/>
      <c r="H206" s="191"/>
      <c r="I206" s="191"/>
      <c r="J206" s="191"/>
      <c r="K206" s="38"/>
      <c r="L206" s="39">
        <f>SUM(L202:L205)</f>
        <v>1</v>
      </c>
      <c r="M206" s="39"/>
      <c r="N206" s="38"/>
      <c r="O206" s="38"/>
      <c r="P206" s="38"/>
      <c r="Q206" s="38"/>
      <c r="R206" s="38"/>
      <c r="S206" s="38"/>
      <c r="T206" s="38"/>
      <c r="U206" s="38"/>
      <c r="V206" s="38" t="s">
        <v>51</v>
      </c>
      <c r="W206" s="38"/>
      <c r="X206" s="38"/>
      <c r="Y206" s="38"/>
      <c r="Z206" s="102">
        <f>SUM(Z202:Z205)</f>
        <v>247342930</v>
      </c>
      <c r="AA206" s="102">
        <f>SUM(AA202:AA205)</f>
        <v>247342930</v>
      </c>
      <c r="AB206" s="102">
        <f>SUM(AB202:AB205)</f>
        <v>0</v>
      </c>
      <c r="AC206" s="102">
        <f>SUM(AC202:AC205)</f>
        <v>0</v>
      </c>
      <c r="AD206" s="38"/>
      <c r="AE206" s="38"/>
      <c r="AF206" s="38"/>
      <c r="AG206" s="38"/>
      <c r="AH206" s="38"/>
      <c r="AI206" s="38"/>
      <c r="AJ206" s="38"/>
      <c r="AK206" s="38"/>
      <c r="AL206" s="38"/>
      <c r="AM206" s="40">
        <f>SUM(AM202:AM205)/$L206</f>
        <v>1.2500000000000001E-2</v>
      </c>
      <c r="AN206" s="40"/>
      <c r="AO206" s="40">
        <f>SUM(AO202:AO205)/$L206</f>
        <v>0.23749999999999999</v>
      </c>
      <c r="AP206" s="40"/>
      <c r="AQ206" s="40">
        <f>SUM(AQ202:AQ205)/$L206</f>
        <v>3.7500000000000006E-2</v>
      </c>
      <c r="AR206" s="40"/>
      <c r="AS206" s="40">
        <f>SUM(AS202:AS205)/$L206</f>
        <v>0.71249999999999991</v>
      </c>
      <c r="AT206" s="40">
        <f>SUM(AM206,AO206,AQ206,AS206)</f>
        <v>0.99999999999999989</v>
      </c>
      <c r="AU206" s="38"/>
      <c r="AV206" s="39">
        <f>SUM(AV202:AV205)/$L206</f>
        <v>0</v>
      </c>
      <c r="AW206" s="38"/>
      <c r="AX206" s="39">
        <f>SUM(AX202:AX205)/$L206</f>
        <v>0</v>
      </c>
      <c r="AY206" s="38"/>
      <c r="AZ206" s="39">
        <f>SUM(AZ202:AZ205)/$L206</f>
        <v>0</v>
      </c>
      <c r="BA206" s="38"/>
      <c r="BB206" s="39">
        <f>SUM(BB202:BB205)/$L206</f>
        <v>0</v>
      </c>
      <c r="BC206" s="42">
        <f>AX206-AO206</f>
        <v>-0.23749999999999999</v>
      </c>
      <c r="BD206" s="42">
        <f>AV206-AM206</f>
        <v>-1.2500000000000001E-2</v>
      </c>
      <c r="BE206" s="42">
        <f>AX206-AO206</f>
        <v>-0.23749999999999999</v>
      </c>
      <c r="BF206" s="42">
        <f>AZ206-AQ206</f>
        <v>-3.7500000000000006E-2</v>
      </c>
      <c r="BG206" s="42">
        <f>BB206-AS206</f>
        <v>-0.71249999999999991</v>
      </c>
      <c r="BH206" s="42">
        <f>SUM(BD206)</f>
        <v>-1.2500000000000001E-2</v>
      </c>
      <c r="BI206" s="42">
        <f>SUM(BD206,BE206)</f>
        <v>-0.25</v>
      </c>
      <c r="BJ206" s="42">
        <f>SUM(BD206:BF206)</f>
        <v>-0.28749999999999998</v>
      </c>
      <c r="BK206" s="42">
        <f>SUM(BD206:BG206)</f>
        <v>-0.99999999999999989</v>
      </c>
      <c r="BL206" s="38"/>
      <c r="BM206" s="38"/>
      <c r="BN206" s="38"/>
      <c r="BO206" s="38"/>
      <c r="BP206" s="38"/>
      <c r="BQ206" s="38"/>
      <c r="BR206" s="38"/>
      <c r="BS206" s="38"/>
      <c r="BT206" s="38"/>
      <c r="BU206" s="38"/>
      <c r="BV206" s="38"/>
    </row>
    <row r="207" spans="5:87" ht="60.75" hidden="1" customHeight="1" x14ac:dyDescent="0.2">
      <c r="E207" s="168"/>
      <c r="F207" s="168"/>
      <c r="G207" s="214"/>
      <c r="H207" s="191"/>
      <c r="I207" s="191"/>
      <c r="J207" s="191"/>
      <c r="K207" s="38"/>
      <c r="L207" s="39"/>
      <c r="M207" s="39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42"/>
      <c r="BE207" s="42"/>
      <c r="BF207" s="42"/>
      <c r="BG207" s="42"/>
      <c r="BH207" s="42"/>
      <c r="BI207" s="42"/>
      <c r="BJ207" s="42"/>
      <c r="BK207" s="42"/>
      <c r="BL207" s="38"/>
      <c r="BM207" s="38"/>
      <c r="BN207" s="38"/>
      <c r="BO207" s="38"/>
      <c r="BP207" s="38"/>
      <c r="BQ207" s="38"/>
      <c r="BR207" s="38"/>
      <c r="BS207" s="38"/>
      <c r="BT207" s="38"/>
      <c r="BU207" s="38"/>
      <c r="BV207" s="38"/>
    </row>
    <row r="208" spans="5:87" ht="60.75" hidden="1" customHeight="1" x14ac:dyDescent="0.2">
      <c r="E208" s="168"/>
      <c r="F208" s="168"/>
      <c r="G208" s="214"/>
      <c r="H208" s="191"/>
      <c r="I208" s="191"/>
      <c r="J208" s="191"/>
      <c r="K208" s="128" t="s">
        <v>102</v>
      </c>
      <c r="L208" s="60"/>
      <c r="M208" s="61" t="s">
        <v>86</v>
      </c>
      <c r="N208" s="98"/>
      <c r="O208" s="58" t="e">
        <f>+#REF!</f>
        <v>#REF!</v>
      </c>
      <c r="P208" s="48"/>
      <c r="Q208" s="48"/>
      <c r="R208" s="47" t="str">
        <f>IF(OR(P208="",Q208=""),"",Q208-P208)</f>
        <v/>
      </c>
      <c r="S208" s="49" t="str">
        <f ca="1">IF(OR(P208="",Q208=""),"",Q208-TODAY())</f>
        <v/>
      </c>
      <c r="T208" s="50"/>
      <c r="U208" s="51" t="str">
        <f>IF(R208="","",(IF(AND(S208&gt;0,BK208&lt;100%),"Pendiente",IF(AND(S208&gt;0,BK208=100%),"Finalizada",IF(AND(S208&lt;0,BK208=100%),"Finalizada","Pendiente")))))</f>
        <v/>
      </c>
      <c r="V208" s="51" t="str">
        <f>IF((OR(P208="",Q208="")),"",IF(U208="Finalizada","Finalizada",(Q208-$B$2)))</f>
        <v/>
      </c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45" t="e">
        <f>+#REF!</f>
        <v>#REF!</v>
      </c>
      <c r="AM208" s="45"/>
      <c r="AN208" s="45" t="e">
        <f>+#REF!</f>
        <v>#REF!</v>
      </c>
      <c r="AO208" s="45"/>
      <c r="AP208" s="45" t="e">
        <f>+#REF!</f>
        <v>#REF!</v>
      </c>
      <c r="AQ208" s="45"/>
      <c r="AR208" s="45" t="e">
        <f>+#REF!</f>
        <v>#REF!</v>
      </c>
      <c r="AS208" s="45"/>
      <c r="AT208" s="45"/>
      <c r="AU208" s="52">
        <v>0</v>
      </c>
      <c r="AV208" s="53">
        <f>AU208*L208</f>
        <v>0</v>
      </c>
      <c r="AW208" s="52">
        <v>0</v>
      </c>
      <c r="AX208" s="53">
        <f>AW208*L208</f>
        <v>0</v>
      </c>
      <c r="AY208" s="52"/>
      <c r="AZ208" s="53">
        <f>AY208*P208</f>
        <v>0</v>
      </c>
      <c r="BA208" s="52"/>
      <c r="BB208" s="53"/>
      <c r="BC208" s="54" t="e">
        <f t="shared" ref="BC208:BC210" si="607">AU208-AL208</f>
        <v>#REF!</v>
      </c>
      <c r="BD208" s="54" t="e">
        <f>AW208-AN208</f>
        <v>#REF!</v>
      </c>
      <c r="BE208" s="54" t="e">
        <f t="shared" ref="BE208:BE210" si="608">AY208-AP208</f>
        <v>#REF!</v>
      </c>
      <c r="BF208" s="54" t="e">
        <f t="shared" ref="BF208:BF210" si="609">BA208-AR208</f>
        <v>#REF!</v>
      </c>
      <c r="BG208" s="55" t="e">
        <f t="shared" ref="BG208:BG210" si="610">SUM(BC208)</f>
        <v>#REF!</v>
      </c>
      <c r="BH208" s="55" t="e">
        <f t="shared" ref="BH208:BH210" si="611">SUM(BC208,BD208)</f>
        <v>#REF!</v>
      </c>
      <c r="BI208" s="55" t="e">
        <f t="shared" ref="BI208:BI210" si="612">SUM(BC208:BE208)</f>
        <v>#REF!</v>
      </c>
      <c r="BJ208" s="55" t="e">
        <f t="shared" ref="BJ208:BJ210" si="613">SUM(BC208:BF208)</f>
        <v>#REF!</v>
      </c>
      <c r="BK208" s="45">
        <f>SUM(AU208,AW208,AY208,BA208)</f>
        <v>0</v>
      </c>
      <c r="BL208" s="56" t="s">
        <v>85</v>
      </c>
      <c r="BM208" s="57"/>
      <c r="BN208" s="57"/>
      <c r="BO208" s="57"/>
      <c r="BP208" s="57"/>
      <c r="BQ208" s="57"/>
      <c r="BR208" s="57"/>
      <c r="BS208" s="57"/>
      <c r="BT208" s="57"/>
      <c r="BU208" s="57"/>
      <c r="BV208" s="57"/>
      <c r="BZ208" s="5"/>
      <c r="CI208" s="1"/>
    </row>
    <row r="209" spans="5:87" ht="60.75" hidden="1" customHeight="1" x14ac:dyDescent="0.2">
      <c r="E209" s="168"/>
      <c r="F209" s="168"/>
      <c r="G209" s="214"/>
      <c r="H209" s="191"/>
      <c r="I209" s="191"/>
      <c r="J209" s="191"/>
      <c r="K209" s="128" t="s">
        <v>103</v>
      </c>
      <c r="L209" s="60"/>
      <c r="M209" s="61"/>
      <c r="N209" s="99"/>
      <c r="O209" s="58" t="e">
        <f>+#REF!</f>
        <v>#REF!</v>
      </c>
      <c r="P209" s="48"/>
      <c r="Q209" s="48"/>
      <c r="R209" s="47" t="str">
        <f>IF(OR(P209="",Q209=""),"",Q209-P209)</f>
        <v/>
      </c>
      <c r="S209" s="49" t="str">
        <f ca="1">IF(OR(P209="",Q209=""),"",Q209-TODAY())</f>
        <v/>
      </c>
      <c r="T209" s="50"/>
      <c r="U209" s="51" t="str">
        <f>IF(R209="","",(IF(AND(S209&gt;0,BK209&lt;100%),"Pendiente",IF(AND(S209&gt;0,BK209=100%),"Finalizada",IF(AND(S209&lt;0,BK209=100%),"Finalizada","Pendiente")))))</f>
        <v/>
      </c>
      <c r="V209" s="51" t="str">
        <f>IF((OR(P209="",Q209="")),"",IF(U209="Finalizada","Finalizada",(Q209-$B$2)))</f>
        <v/>
      </c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45" t="e">
        <f>+#REF!</f>
        <v>#REF!</v>
      </c>
      <c r="AM209" s="45"/>
      <c r="AN209" s="45" t="e">
        <f>+#REF!</f>
        <v>#REF!</v>
      </c>
      <c r="AO209" s="45"/>
      <c r="AP209" s="45" t="e">
        <f>+#REF!</f>
        <v>#REF!</v>
      </c>
      <c r="AQ209" s="45"/>
      <c r="AR209" s="45" t="e">
        <f>+#REF!</f>
        <v>#REF!</v>
      </c>
      <c r="AS209" s="45"/>
      <c r="AT209" s="45"/>
      <c r="AU209" s="52">
        <v>0</v>
      </c>
      <c r="AV209" s="53">
        <f>AU209*L209</f>
        <v>0</v>
      </c>
      <c r="AW209" s="52">
        <v>0</v>
      </c>
      <c r="AX209" s="53">
        <f>AW209*L209</f>
        <v>0</v>
      </c>
      <c r="AY209" s="52"/>
      <c r="AZ209" s="53">
        <f>AY209*P209</f>
        <v>0</v>
      </c>
      <c r="BA209" s="52"/>
      <c r="BB209" s="53"/>
      <c r="BC209" s="54" t="e">
        <f t="shared" si="607"/>
        <v>#REF!</v>
      </c>
      <c r="BD209" s="54" t="e">
        <f t="shared" ref="BD209:BD210" si="614">AW209-AN209</f>
        <v>#REF!</v>
      </c>
      <c r="BE209" s="54" t="e">
        <f t="shared" si="608"/>
        <v>#REF!</v>
      </c>
      <c r="BF209" s="54" t="e">
        <f t="shared" si="609"/>
        <v>#REF!</v>
      </c>
      <c r="BG209" s="55" t="e">
        <f t="shared" si="610"/>
        <v>#REF!</v>
      </c>
      <c r="BH209" s="55" t="e">
        <f t="shared" si="611"/>
        <v>#REF!</v>
      </c>
      <c r="BI209" s="55" t="e">
        <f t="shared" si="612"/>
        <v>#REF!</v>
      </c>
      <c r="BJ209" s="55" t="e">
        <f t="shared" si="613"/>
        <v>#REF!</v>
      </c>
      <c r="BK209" s="45">
        <f>SUM(AU209,AW209,AY209,BA209)</f>
        <v>0</v>
      </c>
      <c r="BL209" s="56" t="s">
        <v>85</v>
      </c>
      <c r="BM209" s="57"/>
      <c r="BN209" s="57"/>
      <c r="BO209" s="57"/>
      <c r="BP209" s="57"/>
      <c r="BQ209" s="57"/>
      <c r="BR209" s="57"/>
      <c r="BS209" s="57"/>
      <c r="BT209" s="57"/>
      <c r="BU209" s="57"/>
      <c r="BV209" s="57"/>
      <c r="BZ209" s="5"/>
      <c r="CI209" s="1"/>
    </row>
    <row r="210" spans="5:87" ht="60.75" hidden="1" customHeight="1" x14ac:dyDescent="0.2">
      <c r="E210" s="168"/>
      <c r="F210" s="168"/>
      <c r="G210" s="214"/>
      <c r="H210" s="191"/>
      <c r="I210" s="191"/>
      <c r="J210" s="191"/>
      <c r="K210" s="128" t="s">
        <v>104</v>
      </c>
      <c r="L210" s="60"/>
      <c r="M210" s="61"/>
      <c r="N210" s="99"/>
      <c r="O210" s="58" t="e">
        <f>+#REF!</f>
        <v>#REF!</v>
      </c>
      <c r="P210" s="48"/>
      <c r="Q210" s="48"/>
      <c r="R210" s="47" t="str">
        <f>IF(OR(P210="",Q210=""),"",Q210-P210)</f>
        <v/>
      </c>
      <c r="S210" s="49" t="str">
        <f ca="1">IF(OR(P210="",Q210=""),"",Q210-TODAY())</f>
        <v/>
      </c>
      <c r="T210" s="50"/>
      <c r="U210" s="51" t="str">
        <f>IF(R210="","",(IF(AND(S210&gt;0,BK210&lt;100%),"Pendiente",IF(AND(S210&gt;0,BK210=100%),"Finalizada",IF(AND(S210&lt;0,BK210=100%),"Finalizada","Pendiente")))))</f>
        <v/>
      </c>
      <c r="V210" s="51" t="str">
        <f>IF((OR(P210="",Q210="")),"",IF(U210="Finalizada","Finalizada",(Q210-$B$2)))</f>
        <v/>
      </c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45" t="e">
        <f>+#REF!</f>
        <v>#REF!</v>
      </c>
      <c r="AM210" s="45"/>
      <c r="AN210" s="45" t="e">
        <f>+#REF!</f>
        <v>#REF!</v>
      </c>
      <c r="AO210" s="45"/>
      <c r="AP210" s="45" t="e">
        <f>+#REF!</f>
        <v>#REF!</v>
      </c>
      <c r="AQ210" s="45"/>
      <c r="AR210" s="45" t="e">
        <f>+#REF!</f>
        <v>#REF!</v>
      </c>
      <c r="AS210" s="45"/>
      <c r="AT210" s="45"/>
      <c r="AU210" s="52">
        <v>0</v>
      </c>
      <c r="AV210" s="53">
        <f>AU210*L210</f>
        <v>0</v>
      </c>
      <c r="AW210" s="52">
        <v>0</v>
      </c>
      <c r="AX210" s="53">
        <f>AW210*L210</f>
        <v>0</v>
      </c>
      <c r="AY210" s="52"/>
      <c r="AZ210" s="53">
        <f>AY210*P210</f>
        <v>0</v>
      </c>
      <c r="BA210" s="52"/>
      <c r="BB210" s="53"/>
      <c r="BC210" s="54" t="e">
        <f t="shared" si="607"/>
        <v>#REF!</v>
      </c>
      <c r="BD210" s="54" t="e">
        <f t="shared" si="614"/>
        <v>#REF!</v>
      </c>
      <c r="BE210" s="54" t="e">
        <f t="shared" si="608"/>
        <v>#REF!</v>
      </c>
      <c r="BF210" s="54" t="e">
        <f t="shared" si="609"/>
        <v>#REF!</v>
      </c>
      <c r="BG210" s="55" t="e">
        <f t="shared" si="610"/>
        <v>#REF!</v>
      </c>
      <c r="BH210" s="55" t="e">
        <f t="shared" si="611"/>
        <v>#REF!</v>
      </c>
      <c r="BI210" s="55" t="e">
        <f t="shared" si="612"/>
        <v>#REF!</v>
      </c>
      <c r="BJ210" s="55" t="e">
        <f t="shared" si="613"/>
        <v>#REF!</v>
      </c>
      <c r="BK210" s="45">
        <f>SUM(AU210,AW210,AY210,BA210)</f>
        <v>0</v>
      </c>
      <c r="BL210" s="56"/>
      <c r="BM210" s="57"/>
      <c r="BN210" s="57"/>
      <c r="BO210" s="57"/>
      <c r="BP210" s="57"/>
      <c r="BQ210" s="57"/>
      <c r="BR210" s="57"/>
      <c r="BS210" s="57"/>
      <c r="BT210" s="57"/>
      <c r="BU210" s="57"/>
      <c r="BV210" s="57"/>
      <c r="BZ210" s="5"/>
      <c r="CI210" s="1"/>
    </row>
    <row r="211" spans="5:87" ht="60.75" hidden="1" customHeight="1" x14ac:dyDescent="0.2">
      <c r="E211" s="168"/>
      <c r="F211" s="168"/>
      <c r="G211" s="214"/>
      <c r="H211" s="191"/>
      <c r="I211" s="191"/>
      <c r="J211" s="191"/>
      <c r="K211" s="128" t="s">
        <v>105</v>
      </c>
      <c r="L211" s="60"/>
      <c r="M211" s="61"/>
      <c r="N211" s="99"/>
      <c r="O211" s="58" t="e">
        <f>+#REF!</f>
        <v>#REF!</v>
      </c>
      <c r="P211" s="48"/>
      <c r="Q211" s="48"/>
      <c r="R211" s="47"/>
      <c r="S211" s="49"/>
      <c r="T211" s="50"/>
      <c r="U211" s="51"/>
      <c r="V211" s="51" t="str">
        <f>IF((OR(P211="",Q211="")),"",IF(U211="Finalizada","Finalizada",(Q211-$B$2)))</f>
        <v/>
      </c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45" t="e">
        <f>+#REF!</f>
        <v>#REF!</v>
      </c>
      <c r="AM211" s="45"/>
      <c r="AN211" s="45" t="e">
        <f>+#REF!</f>
        <v>#REF!</v>
      </c>
      <c r="AO211" s="45"/>
      <c r="AP211" s="45" t="e">
        <f>+#REF!</f>
        <v>#REF!</v>
      </c>
      <c r="AQ211" s="45"/>
      <c r="AR211" s="45" t="e">
        <f>+#REF!</f>
        <v>#REF!</v>
      </c>
      <c r="AS211" s="45"/>
      <c r="AT211" s="45"/>
      <c r="AU211" s="52"/>
      <c r="AV211" s="53"/>
      <c r="AW211" s="52"/>
      <c r="AX211" s="53"/>
      <c r="AY211" s="52"/>
      <c r="AZ211" s="53"/>
      <c r="BA211" s="52"/>
      <c r="BB211" s="53"/>
      <c r="BC211" s="54"/>
      <c r="BD211" s="54"/>
      <c r="BE211" s="54"/>
      <c r="BF211" s="54"/>
      <c r="BG211" s="55"/>
      <c r="BH211" s="55"/>
      <c r="BI211" s="55"/>
      <c r="BJ211" s="55"/>
      <c r="BK211" s="45"/>
      <c r="BL211" s="56"/>
      <c r="BM211" s="57"/>
      <c r="BN211" s="57"/>
      <c r="BO211" s="57"/>
      <c r="BP211" s="57"/>
      <c r="BQ211" s="57"/>
      <c r="BR211" s="57"/>
      <c r="BS211" s="57"/>
      <c r="BT211" s="57"/>
      <c r="BU211" s="57"/>
      <c r="BV211" s="57"/>
      <c r="BZ211" s="5"/>
      <c r="CI211" s="1"/>
    </row>
    <row r="212" spans="5:87" ht="60.75" hidden="1" customHeight="1" x14ac:dyDescent="0.2">
      <c r="E212" s="188"/>
      <c r="F212" s="188"/>
      <c r="G212" s="214"/>
      <c r="H212" s="191"/>
      <c r="I212" s="191"/>
      <c r="J212" s="191"/>
      <c r="K212" s="128" t="s">
        <v>106</v>
      </c>
      <c r="L212" s="60"/>
      <c r="M212" s="61"/>
      <c r="N212" s="100"/>
      <c r="O212" s="58" t="e">
        <f>+#REF!</f>
        <v>#REF!</v>
      </c>
      <c r="P212" s="48"/>
      <c r="Q212" s="48"/>
      <c r="R212" s="47" t="str">
        <f>IF(OR(P212="",Q212=""),"",Q212-P212)</f>
        <v/>
      </c>
      <c r="S212" s="49" t="str">
        <f ca="1">IF(OR(P212="",Q212=""),"",Q212-TODAY())</f>
        <v/>
      </c>
      <c r="T212" s="50"/>
      <c r="U212" s="51" t="str">
        <f>IF(R212="","",(IF(AND(S212&gt;0,BK212&lt;100%),"Pendiente",IF(AND(S212&gt;0,BK212=100%),"Finalizada",IF(AND(S212&lt;0,BK212=100%),"Finalizada","Pendiente")))))</f>
        <v/>
      </c>
      <c r="V212" s="51" t="str">
        <f>IF((OR(P212="",Q212="")),"",IF(U212="Finalizada","Finalizada",(Q212-$B$2)))</f>
        <v/>
      </c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45" t="e">
        <f>+#REF!</f>
        <v>#REF!</v>
      </c>
      <c r="AM212" s="45"/>
      <c r="AN212" s="45" t="e">
        <f>+#REF!</f>
        <v>#REF!</v>
      </c>
      <c r="AO212" s="45"/>
      <c r="AP212" s="45" t="e">
        <f>+#REF!</f>
        <v>#REF!</v>
      </c>
      <c r="AQ212" s="45"/>
      <c r="AR212" s="45" t="e">
        <f>+#REF!</f>
        <v>#REF!</v>
      </c>
      <c r="AS212" s="45"/>
      <c r="AT212" s="45"/>
      <c r="AU212" s="52">
        <v>0</v>
      </c>
      <c r="AV212" s="53">
        <f>AU212*L212</f>
        <v>0</v>
      </c>
      <c r="AW212" s="52">
        <v>0</v>
      </c>
      <c r="AX212" s="53">
        <f>AW212*L212</f>
        <v>0</v>
      </c>
      <c r="AY212" s="52"/>
      <c r="AZ212" s="53">
        <f>AY212*P212</f>
        <v>0</v>
      </c>
      <c r="BA212" s="52"/>
      <c r="BB212" s="53"/>
      <c r="BC212" s="54" t="e">
        <f t="shared" ref="BC212:BC218" si="615">AU212-AL212</f>
        <v>#REF!</v>
      </c>
      <c r="BD212" s="54" t="e">
        <f t="shared" ref="BD212:BD218" si="616">AW212-AN212</f>
        <v>#REF!</v>
      </c>
      <c r="BE212" s="54" t="e">
        <f t="shared" ref="BE212:BE218" si="617">AY212-AP212</f>
        <v>#REF!</v>
      </c>
      <c r="BF212" s="54" t="e">
        <f t="shared" ref="BF212:BF218" si="618">BA212-AR212</f>
        <v>#REF!</v>
      </c>
      <c r="BG212" s="55" t="e">
        <f t="shared" ref="BG212:BG218" si="619">SUM(BC212)</f>
        <v>#REF!</v>
      </c>
      <c r="BH212" s="55" t="e">
        <f t="shared" ref="BH212:BH218" si="620">SUM(BC212,BD212)</f>
        <v>#REF!</v>
      </c>
      <c r="BI212" s="55" t="e">
        <f t="shared" ref="BI212:BI218" si="621">SUM(BC212:BE212)</f>
        <v>#REF!</v>
      </c>
      <c r="BJ212" s="55" t="e">
        <f t="shared" ref="BJ212:BJ218" si="622">SUM(BC212:BF212)</f>
        <v>#REF!</v>
      </c>
      <c r="BK212" s="45">
        <f>SUM(AU212,AW212,AY212,BA212)</f>
        <v>0</v>
      </c>
      <c r="BL212" s="56"/>
      <c r="BM212" s="57"/>
      <c r="BN212" s="57"/>
      <c r="BO212" s="57"/>
      <c r="BP212" s="57"/>
      <c r="BQ212" s="57"/>
      <c r="BR212" s="57"/>
      <c r="BS212" s="57"/>
      <c r="BT212" s="57"/>
      <c r="BU212" s="57"/>
      <c r="BV212" s="57"/>
      <c r="BZ212" s="5"/>
      <c r="CI212" s="1"/>
    </row>
    <row r="213" spans="5:87" ht="41.25" hidden="1" customHeight="1" x14ac:dyDescent="0.2">
      <c r="E213" s="73" t="str">
        <f>+E135</f>
        <v xml:space="preserve">3. CLIENTES (COMPRADORES-CONCESIONARIOS) </v>
      </c>
      <c r="F213" s="74"/>
      <c r="G213" s="214"/>
      <c r="H213" s="191"/>
      <c r="I213" s="191"/>
      <c r="J213" s="191"/>
      <c r="K213" s="75"/>
      <c r="L213" s="76"/>
      <c r="M213" s="76"/>
      <c r="N213" s="75"/>
      <c r="O213" s="75"/>
      <c r="P213" s="75"/>
      <c r="Q213" s="75"/>
      <c r="R213" s="75"/>
      <c r="S213" s="75"/>
      <c r="T213" s="75"/>
      <c r="U213" s="75" t="s">
        <v>50</v>
      </c>
      <c r="V213" s="75"/>
      <c r="W213" s="75"/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  <c r="AI213" s="75"/>
      <c r="AJ213" s="75"/>
      <c r="AK213" s="75"/>
      <c r="AL213" s="77">
        <f>AVERAGE(AM219)</f>
        <v>3.7500000000000006E-2</v>
      </c>
      <c r="AM213" s="77"/>
      <c r="AN213" s="77">
        <f>AVERAGE(AO219)</f>
        <v>0.47499999999999998</v>
      </c>
      <c r="AO213" s="77"/>
      <c r="AP213" s="77">
        <f>AVERAGE(AQ219)</f>
        <v>0.25</v>
      </c>
      <c r="AQ213" s="77"/>
      <c r="AR213" s="77">
        <f>AVERAGE(AS219)</f>
        <v>0.23749999999999999</v>
      </c>
      <c r="AS213" s="75"/>
      <c r="AT213" s="75"/>
      <c r="AU213" s="78">
        <f>AVERAGE(AV219)</f>
        <v>0</v>
      </c>
      <c r="AV213" s="78"/>
      <c r="AW213" s="78">
        <f>AVERAGE(AX219)</f>
        <v>0</v>
      </c>
      <c r="AX213" s="78"/>
      <c r="AY213" s="78">
        <f>AVERAGE(AZ219)</f>
        <v>0</v>
      </c>
      <c r="AZ213" s="78"/>
      <c r="BA213" s="78">
        <f>AVERAGE(BB219)</f>
        <v>0</v>
      </c>
      <c r="BB213" s="78"/>
      <c r="BC213" s="79">
        <f t="shared" si="615"/>
        <v>-3.7500000000000006E-2</v>
      </c>
      <c r="BD213" s="79">
        <f t="shared" si="616"/>
        <v>-0.47499999999999998</v>
      </c>
      <c r="BE213" s="79">
        <f t="shared" si="617"/>
        <v>-0.25</v>
      </c>
      <c r="BF213" s="79">
        <f t="shared" si="618"/>
        <v>-0.23749999999999999</v>
      </c>
      <c r="BG213" s="79">
        <f t="shared" si="619"/>
        <v>-3.7500000000000006E-2</v>
      </c>
      <c r="BH213" s="79">
        <f t="shared" si="620"/>
        <v>-0.51249999999999996</v>
      </c>
      <c r="BI213" s="79">
        <f t="shared" si="621"/>
        <v>-0.76249999999999996</v>
      </c>
      <c r="BJ213" s="79">
        <f t="shared" si="622"/>
        <v>-1</v>
      </c>
      <c r="BK213" s="80"/>
      <c r="BL213" s="81"/>
      <c r="BM213" s="82"/>
      <c r="BN213" s="82"/>
      <c r="BO213" s="82"/>
      <c r="BP213" s="82"/>
      <c r="BQ213" s="82"/>
      <c r="BR213" s="82"/>
      <c r="BS213" s="82"/>
      <c r="BT213" s="82"/>
      <c r="BU213" s="82"/>
      <c r="BV213" s="82"/>
      <c r="CA213" s="1"/>
      <c r="CB213" s="1"/>
      <c r="CC213" s="1"/>
      <c r="CD213" s="1"/>
      <c r="CE213" s="1"/>
      <c r="CF213" s="1"/>
      <c r="CG213" s="1"/>
      <c r="CH213" s="1"/>
      <c r="CI213" s="1"/>
    </row>
    <row r="214" spans="5:87" ht="60.75" customHeight="1" x14ac:dyDescent="0.2">
      <c r="E214" s="93"/>
      <c r="F214" s="93"/>
      <c r="G214" s="215"/>
      <c r="H214" s="191"/>
      <c r="I214" s="191"/>
      <c r="J214" s="191"/>
      <c r="K214" s="103"/>
      <c r="L214" s="104"/>
      <c r="M214" s="104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  <c r="BD214" s="105"/>
      <c r="BE214" s="105"/>
      <c r="BF214" s="105"/>
      <c r="BG214" s="105"/>
      <c r="BH214" s="105"/>
      <c r="BI214" s="105"/>
      <c r="BJ214" s="105"/>
      <c r="BK214" s="105"/>
      <c r="BL214" s="103"/>
      <c r="BM214" s="103"/>
      <c r="BN214" s="103"/>
      <c r="BO214" s="103"/>
      <c r="BP214" s="103"/>
      <c r="BQ214" s="103"/>
      <c r="BR214" s="103"/>
      <c r="BS214" s="103"/>
      <c r="BT214" s="103"/>
      <c r="BU214" s="103"/>
      <c r="BV214" s="103"/>
    </row>
    <row r="215" spans="5:87" ht="41.25" customHeight="1" x14ac:dyDescent="0.2">
      <c r="E215" s="162" t="s">
        <v>602</v>
      </c>
      <c r="F215" s="163"/>
      <c r="G215" s="132"/>
      <c r="H215" s="132"/>
      <c r="I215" s="132"/>
      <c r="J215" s="132"/>
      <c r="K215" s="133"/>
      <c r="L215" s="134"/>
      <c r="M215" s="134"/>
      <c r="N215" s="133"/>
      <c r="O215" s="133"/>
      <c r="P215" s="133"/>
      <c r="Q215" s="133"/>
      <c r="R215" s="133"/>
      <c r="S215" s="133"/>
      <c r="T215" s="133"/>
      <c r="U215" s="133" t="s">
        <v>50</v>
      </c>
      <c r="V215" s="133"/>
      <c r="W215" s="133"/>
      <c r="X215" s="133"/>
      <c r="Y215" s="133"/>
      <c r="Z215" s="133"/>
      <c r="AA215" s="133"/>
      <c r="AB215" s="133"/>
      <c r="AC215" s="133"/>
      <c r="AD215" s="133"/>
      <c r="AE215" s="133"/>
      <c r="AF215" s="133"/>
      <c r="AG215" s="133"/>
      <c r="AH215" s="133"/>
      <c r="AI215" s="133"/>
      <c r="AJ215" s="133"/>
      <c r="AK215" s="133"/>
      <c r="AL215" s="135"/>
      <c r="AM215" s="135"/>
      <c r="AN215" s="135"/>
      <c r="AO215" s="135"/>
      <c r="AP215" s="135"/>
      <c r="AQ215" s="135"/>
      <c r="AR215" s="135"/>
      <c r="AS215" s="133"/>
      <c r="AT215" s="133"/>
      <c r="AU215" s="136"/>
      <c r="AV215" s="136"/>
      <c r="AW215" s="136"/>
      <c r="AX215" s="136"/>
      <c r="AY215" s="136"/>
      <c r="AZ215" s="136"/>
      <c r="BA215" s="136"/>
      <c r="BB215" s="136"/>
      <c r="BC215" s="137"/>
      <c r="BD215" s="137"/>
      <c r="BE215" s="137"/>
      <c r="BF215" s="137"/>
      <c r="BG215" s="137"/>
      <c r="BH215" s="137"/>
      <c r="BI215" s="137"/>
      <c r="BJ215" s="137"/>
      <c r="BK215" s="138"/>
      <c r="BL215" s="139"/>
      <c r="BM215" s="140"/>
      <c r="BN215" s="140"/>
      <c r="BO215" s="140"/>
      <c r="BP215" s="140"/>
      <c r="BQ215" s="140"/>
      <c r="BR215" s="140"/>
      <c r="BS215" s="140"/>
      <c r="BT215" s="140"/>
      <c r="BU215" s="140"/>
      <c r="BV215" s="140"/>
      <c r="CA215" s="1"/>
      <c r="CB215" s="1"/>
      <c r="CC215" s="1"/>
      <c r="CD215" s="1"/>
      <c r="CE215" s="1"/>
      <c r="CF215" s="1"/>
      <c r="CG215" s="1"/>
      <c r="CH215" s="1"/>
      <c r="CI215" s="1"/>
    </row>
    <row r="216" spans="5:87" ht="60.75" customHeight="1" x14ac:dyDescent="0.2">
      <c r="E216" s="167" t="s">
        <v>67</v>
      </c>
      <c r="F216" s="167" t="s">
        <v>22</v>
      </c>
      <c r="G216" s="192" t="s">
        <v>23</v>
      </c>
      <c r="H216" s="191" t="s">
        <v>576</v>
      </c>
      <c r="I216" s="191" t="s">
        <v>467</v>
      </c>
      <c r="J216" s="191" t="s">
        <v>481</v>
      </c>
      <c r="K216" s="124" t="s">
        <v>158</v>
      </c>
      <c r="L216" s="45">
        <v>0.25</v>
      </c>
      <c r="M216" s="58" t="s">
        <v>290</v>
      </c>
      <c r="N216" s="58" t="s">
        <v>586</v>
      </c>
      <c r="O216" s="45">
        <v>1</v>
      </c>
      <c r="P216" s="48">
        <v>45717</v>
      </c>
      <c r="Q216" s="48">
        <v>45868</v>
      </c>
      <c r="R216" s="47">
        <f t="shared" ref="R216:R218" si="623">IF(OR(P216="",Q216=""),"",Q216-P216)</f>
        <v>151</v>
      </c>
      <c r="S216" s="49">
        <f t="shared" ref="S216:S218" ca="1" si="624">IF(OR(P216="",Q216=""),"",Q216-TODAY())</f>
        <v>175</v>
      </c>
      <c r="T216" s="50"/>
      <c r="U216" s="51" t="str">
        <f ca="1">IF(R216="","",(IF(AND(S216&gt;0,BK216&lt;100%),"Pendiente",IF(AND(S216&gt;0,BK216=100%),"Finalizada",IF(AND(S216&lt;0,BK216=100%),"Finalizada","Pendiente")))))</f>
        <v>Pendiente</v>
      </c>
      <c r="V216" s="51"/>
      <c r="W216" s="51" t="s">
        <v>446</v>
      </c>
      <c r="X216" s="51" t="s">
        <v>355</v>
      </c>
      <c r="Y216" s="51" t="s">
        <v>455</v>
      </c>
      <c r="Z216" s="92">
        <f t="shared" ref="Z216:Z218" si="625">SUM(AA216:AC216)</f>
        <v>47889240.633333333</v>
      </c>
      <c r="AA216" s="92">
        <v>47889240.633333333</v>
      </c>
      <c r="AB216" s="92"/>
      <c r="AC216" s="92"/>
      <c r="AD216" s="89"/>
      <c r="AE216" s="89"/>
      <c r="AF216" s="89"/>
      <c r="AG216" s="89"/>
      <c r="AH216" s="89"/>
      <c r="AI216" s="89"/>
      <c r="AJ216" s="89"/>
      <c r="AK216" s="89"/>
      <c r="AL216" s="45">
        <v>0.05</v>
      </c>
      <c r="AM216" s="87">
        <f>AL216*L216</f>
        <v>1.2500000000000001E-2</v>
      </c>
      <c r="AN216" s="45">
        <v>0</v>
      </c>
      <c r="AO216" s="87">
        <f>AN216*L216</f>
        <v>0</v>
      </c>
      <c r="AP216" s="45">
        <v>0.95</v>
      </c>
      <c r="AQ216" s="87">
        <f>AP216*L216</f>
        <v>0.23749999999999999</v>
      </c>
      <c r="AR216" s="45">
        <v>0</v>
      </c>
      <c r="AS216" s="87">
        <f>AR216*L216</f>
        <v>0</v>
      </c>
      <c r="AT216" s="164">
        <f t="shared" ref="AT216:AT217" si="626">SUM(AL216,AN216,AP216,AR216)</f>
        <v>1</v>
      </c>
      <c r="AU216" s="52"/>
      <c r="AV216" s="53">
        <f>AU216*L216</f>
        <v>0</v>
      </c>
      <c r="AW216" s="52"/>
      <c r="AX216" s="53">
        <f>AW216*L216</f>
        <v>0</v>
      </c>
      <c r="AY216" s="52"/>
      <c r="AZ216" s="53">
        <f>AY216*L216</f>
        <v>0</v>
      </c>
      <c r="BA216" s="52"/>
      <c r="BB216" s="53">
        <f>BA216*L216</f>
        <v>0</v>
      </c>
      <c r="BC216" s="54">
        <f t="shared" si="615"/>
        <v>-0.05</v>
      </c>
      <c r="BD216" s="54">
        <f t="shared" si="616"/>
        <v>0</v>
      </c>
      <c r="BE216" s="54">
        <f t="shared" si="617"/>
        <v>-0.95</v>
      </c>
      <c r="BF216" s="54">
        <f t="shared" si="618"/>
        <v>0</v>
      </c>
      <c r="BG216" s="55">
        <f t="shared" si="619"/>
        <v>-0.05</v>
      </c>
      <c r="BH216" s="55">
        <f t="shared" si="620"/>
        <v>-0.05</v>
      </c>
      <c r="BI216" s="55">
        <f t="shared" si="621"/>
        <v>-1</v>
      </c>
      <c r="BJ216" s="55">
        <f t="shared" si="622"/>
        <v>-1</v>
      </c>
      <c r="BK216" s="45">
        <f t="shared" ref="BK216:BK218" si="627">SUM(AU216,AW216,AY216,BA216)</f>
        <v>0</v>
      </c>
      <c r="BL216" s="56" t="s">
        <v>85</v>
      </c>
      <c r="BM216" s="57"/>
      <c r="BN216" s="57"/>
      <c r="BO216" s="57"/>
      <c r="BP216" s="57"/>
      <c r="BQ216" s="57"/>
      <c r="BR216" s="57"/>
      <c r="BS216" s="57"/>
      <c r="BT216" s="57"/>
      <c r="BU216" s="57"/>
      <c r="BV216" s="57"/>
      <c r="BZ216" s="5"/>
      <c r="CI216" s="1"/>
    </row>
    <row r="217" spans="5:87" ht="60.75" customHeight="1" x14ac:dyDescent="0.2">
      <c r="E217" s="168"/>
      <c r="F217" s="168"/>
      <c r="G217" s="193"/>
      <c r="H217" s="191"/>
      <c r="I217" s="191"/>
      <c r="J217" s="191"/>
      <c r="K217" s="124" t="s">
        <v>159</v>
      </c>
      <c r="L217" s="45">
        <v>0.25</v>
      </c>
      <c r="M217" s="58" t="s">
        <v>23</v>
      </c>
      <c r="N217" s="58" t="s">
        <v>291</v>
      </c>
      <c r="O217" s="45">
        <v>1</v>
      </c>
      <c r="P217" s="48">
        <v>45839</v>
      </c>
      <c r="Q217" s="48">
        <v>46011</v>
      </c>
      <c r="R217" s="47">
        <f t="shared" si="623"/>
        <v>172</v>
      </c>
      <c r="S217" s="49">
        <f t="shared" ca="1" si="624"/>
        <v>318</v>
      </c>
      <c r="T217" s="50"/>
      <c r="U217" s="51" t="str">
        <f ca="1">IF(R217="","",(IF(AND(S217&gt;0,BK217&lt;100%),"Pendiente",IF(AND(S217&gt;0,BK217=100%),"Finalizada",IF(AND(S217&lt;0,BK217=100%),"Finalizada","Pendiente")))))</f>
        <v>Pendiente</v>
      </c>
      <c r="V217" s="51"/>
      <c r="W217" s="51" t="s">
        <v>446</v>
      </c>
      <c r="X217" s="51" t="s">
        <v>355</v>
      </c>
      <c r="Y217" s="51" t="s">
        <v>455</v>
      </c>
      <c r="Z217" s="92">
        <f t="shared" si="625"/>
        <v>47889240.633333333</v>
      </c>
      <c r="AA217" s="92">
        <v>47889240.633333333</v>
      </c>
      <c r="AB217" s="92"/>
      <c r="AC217" s="92"/>
      <c r="AD217" s="89"/>
      <c r="AE217" s="89"/>
      <c r="AF217" s="89"/>
      <c r="AG217" s="89"/>
      <c r="AH217" s="89"/>
      <c r="AI217" s="89"/>
      <c r="AJ217" s="89"/>
      <c r="AK217" s="89"/>
      <c r="AL217" s="45">
        <v>0</v>
      </c>
      <c r="AM217" s="87">
        <f>AL217*L217</f>
        <v>0</v>
      </c>
      <c r="AN217" s="45">
        <v>0</v>
      </c>
      <c r="AO217" s="87">
        <f>AN217*L217</f>
        <v>0</v>
      </c>
      <c r="AP217" s="45">
        <v>0.05</v>
      </c>
      <c r="AQ217" s="87">
        <f>AP217*L217</f>
        <v>1.2500000000000001E-2</v>
      </c>
      <c r="AR217" s="45">
        <v>0.95</v>
      </c>
      <c r="AS217" s="87">
        <f>AR217*L217</f>
        <v>0.23749999999999999</v>
      </c>
      <c r="AT217" s="164">
        <f t="shared" si="626"/>
        <v>1</v>
      </c>
      <c r="AU217" s="52"/>
      <c r="AV217" s="53">
        <f>AU217*L217</f>
        <v>0</v>
      </c>
      <c r="AW217" s="52"/>
      <c r="AX217" s="53">
        <f>AW217*L217</f>
        <v>0</v>
      </c>
      <c r="AY217" s="52"/>
      <c r="AZ217" s="53">
        <f>AY217*L217</f>
        <v>0</v>
      </c>
      <c r="BA217" s="52"/>
      <c r="BB217" s="53">
        <f>BA217*L217</f>
        <v>0</v>
      </c>
      <c r="BC217" s="54">
        <f t="shared" si="615"/>
        <v>0</v>
      </c>
      <c r="BD217" s="54">
        <f t="shared" si="616"/>
        <v>0</v>
      </c>
      <c r="BE217" s="54">
        <f t="shared" si="617"/>
        <v>-0.05</v>
      </c>
      <c r="BF217" s="54">
        <f t="shared" si="618"/>
        <v>-0.95</v>
      </c>
      <c r="BG217" s="55">
        <f t="shared" si="619"/>
        <v>0</v>
      </c>
      <c r="BH217" s="55">
        <f t="shared" si="620"/>
        <v>0</v>
      </c>
      <c r="BI217" s="55">
        <f t="shared" si="621"/>
        <v>-0.05</v>
      </c>
      <c r="BJ217" s="55">
        <f t="shared" si="622"/>
        <v>-1</v>
      </c>
      <c r="BK217" s="45">
        <f t="shared" si="627"/>
        <v>0</v>
      </c>
      <c r="BL217" s="56" t="s">
        <v>85</v>
      </c>
      <c r="BM217" s="57"/>
      <c r="BN217" s="57"/>
      <c r="BO217" s="57"/>
      <c r="BP217" s="57"/>
      <c r="BQ217" s="57"/>
      <c r="BR217" s="57"/>
      <c r="BS217" s="57"/>
      <c r="BT217" s="57"/>
      <c r="BU217" s="57"/>
      <c r="BV217" s="57"/>
      <c r="BZ217" s="5"/>
      <c r="CI217" s="1"/>
    </row>
    <row r="218" spans="5:87" ht="60.75" customHeight="1" x14ac:dyDescent="0.2">
      <c r="E218" s="168"/>
      <c r="F218" s="168"/>
      <c r="G218" s="193"/>
      <c r="H218" s="191"/>
      <c r="I218" s="191"/>
      <c r="J218" s="191"/>
      <c r="K218" s="124" t="s">
        <v>107</v>
      </c>
      <c r="L218" s="45">
        <v>0.5</v>
      </c>
      <c r="M218" s="58" t="s">
        <v>520</v>
      </c>
      <c r="N218" s="58" t="s">
        <v>587</v>
      </c>
      <c r="O218" s="45">
        <v>1</v>
      </c>
      <c r="P218" s="48">
        <v>45689</v>
      </c>
      <c r="Q218" s="48">
        <v>45838</v>
      </c>
      <c r="R218" s="47">
        <f t="shared" si="623"/>
        <v>149</v>
      </c>
      <c r="S218" s="49">
        <f t="shared" ca="1" si="624"/>
        <v>145</v>
      </c>
      <c r="T218" s="50"/>
      <c r="U218" s="51" t="str">
        <f ca="1">IF(R218="","",(IF(AND(S218&gt;0,BK218&lt;100%),"Pendiente",IF(AND(S218&gt;0,BK218=100%),"Finalizada",IF(AND(S218&lt;0,BK218=100%),"Finalizada","Pendiente")))))</f>
        <v>Pendiente</v>
      </c>
      <c r="V218" s="51">
        <f t="shared" ref="V218" ca="1" si="628">IF((OR(P218="",Q218="")),"",IF(U218="Finalizada","Finalizada",(Q218-$B$2)))</f>
        <v>145</v>
      </c>
      <c r="W218" s="51" t="s">
        <v>446</v>
      </c>
      <c r="X218" s="51" t="s">
        <v>355</v>
      </c>
      <c r="Y218" s="51" t="s">
        <v>455</v>
      </c>
      <c r="Z218" s="92">
        <f t="shared" si="625"/>
        <v>47889240.633333333</v>
      </c>
      <c r="AA218" s="92">
        <v>47889240.633333333</v>
      </c>
      <c r="AB218" s="92"/>
      <c r="AC218" s="92"/>
      <c r="AD218" s="89"/>
      <c r="AE218" s="89"/>
      <c r="AF218" s="89"/>
      <c r="AG218" s="89"/>
      <c r="AH218" s="89"/>
      <c r="AI218" s="89"/>
      <c r="AJ218" s="89"/>
      <c r="AK218" s="89"/>
      <c r="AL218" s="45">
        <v>0.05</v>
      </c>
      <c r="AM218" s="87">
        <f>AL218*L218</f>
        <v>2.5000000000000001E-2</v>
      </c>
      <c r="AN218" s="45">
        <v>0.95</v>
      </c>
      <c r="AO218" s="87">
        <f>AN218*L218</f>
        <v>0.47499999999999998</v>
      </c>
      <c r="AP218" s="45">
        <v>0</v>
      </c>
      <c r="AQ218" s="87">
        <f>AP218*L218</f>
        <v>0</v>
      </c>
      <c r="AR218" s="45">
        <v>0</v>
      </c>
      <c r="AS218" s="87">
        <f>AR218*L218</f>
        <v>0</v>
      </c>
      <c r="AT218" s="164">
        <f>SUM(AL218,AN218,AP218,AR218)</f>
        <v>1</v>
      </c>
      <c r="AU218" s="52"/>
      <c r="AV218" s="53">
        <f>AU218*L218</f>
        <v>0</v>
      </c>
      <c r="AW218" s="52"/>
      <c r="AX218" s="53">
        <f>AW218*L218</f>
        <v>0</v>
      </c>
      <c r="AY218" s="52"/>
      <c r="AZ218" s="53">
        <f>AY218*L218</f>
        <v>0</v>
      </c>
      <c r="BA218" s="52"/>
      <c r="BB218" s="53">
        <f>BA218*L218</f>
        <v>0</v>
      </c>
      <c r="BC218" s="54">
        <f t="shared" si="615"/>
        <v>-0.05</v>
      </c>
      <c r="BD218" s="54">
        <f t="shared" si="616"/>
        <v>-0.95</v>
      </c>
      <c r="BE218" s="54">
        <f t="shared" si="617"/>
        <v>0</v>
      </c>
      <c r="BF218" s="54">
        <f t="shared" si="618"/>
        <v>0</v>
      </c>
      <c r="BG218" s="55">
        <f t="shared" si="619"/>
        <v>-0.05</v>
      </c>
      <c r="BH218" s="55">
        <f t="shared" si="620"/>
        <v>-1</v>
      </c>
      <c r="BI218" s="55">
        <f t="shared" si="621"/>
        <v>-1</v>
      </c>
      <c r="BJ218" s="55">
        <f t="shared" si="622"/>
        <v>-1</v>
      </c>
      <c r="BK218" s="45">
        <f t="shared" si="627"/>
        <v>0</v>
      </c>
      <c r="BL218" s="56" t="s">
        <v>85</v>
      </c>
      <c r="BM218" s="57"/>
      <c r="BN218" s="57"/>
      <c r="BO218" s="57"/>
      <c r="BP218" s="57"/>
      <c r="BQ218" s="57"/>
      <c r="BR218" s="57"/>
      <c r="BS218" s="57"/>
      <c r="BT218" s="57"/>
      <c r="BU218" s="57"/>
      <c r="BV218" s="57"/>
      <c r="BZ218" s="5"/>
      <c r="CI218" s="1"/>
    </row>
    <row r="219" spans="5:87" ht="60.75" customHeight="1" x14ac:dyDescent="0.2">
      <c r="E219" s="168"/>
      <c r="F219" s="168"/>
      <c r="G219" s="193"/>
      <c r="H219" s="191"/>
      <c r="I219" s="191"/>
      <c r="J219" s="191"/>
      <c r="K219" s="38"/>
      <c r="L219" s="39">
        <f>SUM(L216:L218)</f>
        <v>1</v>
      </c>
      <c r="M219" s="39"/>
      <c r="N219" s="38"/>
      <c r="O219" s="38"/>
      <c r="P219" s="38"/>
      <c r="Q219" s="38"/>
      <c r="R219" s="38"/>
      <c r="S219" s="38"/>
      <c r="T219" s="38"/>
      <c r="U219" s="38"/>
      <c r="V219" s="38" t="s">
        <v>51</v>
      </c>
      <c r="W219" s="38"/>
      <c r="X219" s="38"/>
      <c r="Y219" s="38"/>
      <c r="Z219" s="102">
        <f>SUM(Z216:Z218)</f>
        <v>143667721.90000001</v>
      </c>
      <c r="AA219" s="102">
        <f>SUM(AA216:AK218)</f>
        <v>143667721.90000001</v>
      </c>
      <c r="AB219" s="102">
        <f>SUM(AB216:AB218)</f>
        <v>0</v>
      </c>
      <c r="AC219" s="102">
        <f>SUM(AC216:AC218)</f>
        <v>0</v>
      </c>
      <c r="AD219" s="38"/>
      <c r="AE219" s="38"/>
      <c r="AF219" s="38"/>
      <c r="AG219" s="38"/>
      <c r="AH219" s="38"/>
      <c r="AI219" s="38"/>
      <c r="AJ219" s="38"/>
      <c r="AK219" s="38"/>
      <c r="AL219" s="38"/>
      <c r="AM219" s="40">
        <f>SUM(AM216:AM218)/$L219</f>
        <v>3.7500000000000006E-2</v>
      </c>
      <c r="AN219" s="40"/>
      <c r="AO219" s="40">
        <f>SUM(AO216:AO218)/$L219</f>
        <v>0.47499999999999998</v>
      </c>
      <c r="AP219" s="40"/>
      <c r="AQ219" s="40">
        <f>SUM(AQ216:AQ218)/$L219</f>
        <v>0.25</v>
      </c>
      <c r="AR219" s="40"/>
      <c r="AS219" s="40">
        <f>SUM(AS216:AS218)/$L219</f>
        <v>0.23749999999999999</v>
      </c>
      <c r="AT219" s="40">
        <f>SUM(AM219,AO219,AQ219,AS219)</f>
        <v>1</v>
      </c>
      <c r="AU219" s="38"/>
      <c r="AV219" s="39">
        <f>SUM(AV216:AV218)/$L219</f>
        <v>0</v>
      </c>
      <c r="AW219" s="38"/>
      <c r="AX219" s="39">
        <f>SUM(AX216:AX218)/$L219</f>
        <v>0</v>
      </c>
      <c r="AY219" s="38"/>
      <c r="AZ219" s="39">
        <f>SUM(AZ216:AZ218)/$L219</f>
        <v>0</v>
      </c>
      <c r="BA219" s="38"/>
      <c r="BB219" s="39">
        <f>SUM(BB216:BB218)/$L219</f>
        <v>0</v>
      </c>
      <c r="BC219" s="42">
        <f>AX219-AO219</f>
        <v>-0.47499999999999998</v>
      </c>
      <c r="BD219" s="42">
        <f>AV219-AM219</f>
        <v>-3.7500000000000006E-2</v>
      </c>
      <c r="BE219" s="42">
        <f>AX219-AO219</f>
        <v>-0.47499999999999998</v>
      </c>
      <c r="BF219" s="42">
        <f>AZ219-AQ219</f>
        <v>-0.25</v>
      </c>
      <c r="BG219" s="42">
        <f>BB219-AS219</f>
        <v>-0.23749999999999999</v>
      </c>
      <c r="BH219" s="42">
        <f>SUM(BD219)</f>
        <v>-3.7500000000000006E-2</v>
      </c>
      <c r="BI219" s="42">
        <f>SUM(BD219,BE219)</f>
        <v>-0.51249999999999996</v>
      </c>
      <c r="BJ219" s="42">
        <f>SUM(BD219:BF219)</f>
        <v>-0.76249999999999996</v>
      </c>
      <c r="BK219" s="42">
        <f>SUM(BD219:BG219)</f>
        <v>-1</v>
      </c>
      <c r="BL219" s="38"/>
      <c r="BM219" s="38"/>
      <c r="BN219" s="38"/>
      <c r="BO219" s="38"/>
      <c r="BP219" s="38"/>
      <c r="BQ219" s="38"/>
      <c r="BR219" s="38"/>
      <c r="BS219" s="38"/>
      <c r="BT219" s="38"/>
      <c r="BU219" s="38"/>
      <c r="BV219" s="38"/>
    </row>
    <row r="220" spans="5:87" ht="60.75" customHeight="1" x14ac:dyDescent="0.2">
      <c r="E220" s="188"/>
      <c r="F220" s="188"/>
      <c r="G220" s="194"/>
      <c r="H220" s="191"/>
      <c r="I220" s="191"/>
      <c r="J220" s="191"/>
      <c r="K220" s="103"/>
      <c r="L220" s="104"/>
      <c r="M220" s="104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10">
        <f>+Z219+Z179+Z206</f>
        <v>912475680</v>
      </c>
      <c r="AA220" s="110">
        <f>+AA219+AA206+AA179</f>
        <v>912475680</v>
      </c>
      <c r="AB220" s="111">
        <f>+AB219+AB179</f>
        <v>0</v>
      </c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  <c r="BD220" s="105"/>
      <c r="BE220" s="105"/>
      <c r="BF220" s="105"/>
      <c r="BG220" s="105"/>
      <c r="BH220" s="105"/>
      <c r="BI220" s="105"/>
      <c r="BJ220" s="105"/>
      <c r="BK220" s="105"/>
      <c r="BL220" s="103"/>
      <c r="BM220" s="103"/>
      <c r="BN220" s="103"/>
      <c r="BO220" s="103"/>
      <c r="BP220" s="103"/>
      <c r="BQ220" s="103"/>
      <c r="BR220" s="103"/>
      <c r="BS220" s="103"/>
      <c r="BT220" s="103"/>
      <c r="BU220" s="103"/>
      <c r="BV220" s="103"/>
    </row>
    <row r="221" spans="5:87" ht="65.25" customHeight="1" x14ac:dyDescent="0.5">
      <c r="J221" s="150" t="s">
        <v>603</v>
      </c>
      <c r="AA221" s="152">
        <f>+AA220+AA133+AA105</f>
        <v>4701139320</v>
      </c>
      <c r="AB221" s="153"/>
    </row>
    <row r="222" spans="5:87" ht="31.5" x14ac:dyDescent="0.5">
      <c r="J222" s="150" t="s">
        <v>577</v>
      </c>
      <c r="AA222" s="149">
        <f>+'[1]Gastos Consolidado %'!$BP$288</f>
        <v>363806272.5</v>
      </c>
    </row>
    <row r="223" spans="5:87" ht="31.5" x14ac:dyDescent="0.5">
      <c r="J223" s="150" t="s">
        <v>578</v>
      </c>
      <c r="AA223" s="151">
        <f>+AA221+AA222</f>
        <v>5064945592.5</v>
      </c>
    </row>
  </sheetData>
  <sheetProtection formatColumns="0" formatRows="0"/>
  <protectedRanges>
    <protectedRange sqref="V9:AK9" name="Rango2"/>
    <protectedRange sqref="AU202:BB205 AU15:BB19 AU216:BB218 U214 U53 T108:T113 U21 U61 U34 AU37:BB39 AU23:BB30 AU181:BB198 U41 AU48:BB51 AU43:BB44 U76 T23:T30 U133:U134 U207 AU208:BB212 T208:T212 T216:T218 U220 U80 T202:T205 U180 T181:T198 T15:T19 U200 T117 AU117:BB117 AU131:BB131 T37:T39 T43:T44 U46 T48:T51 T136:T178 AU136:BB178 T121:T127 AU108:BB113 AU121:BB127" name="Rango1"/>
    <protectedRange sqref="BL13:BV13 BM136:BV178 BM202:BV205 BM48:BV51 BL35:BV35 BM131:BV131 BM23:BV30 BM43:BV44 BM108:BV113 BM208:BV212 BM181:BV198 BM15:BV19 BM216:BV218 BM117:BV117 BM37:BV39 BM9:BV10 BM121:BV127" name="Rango3_1_1_1"/>
    <protectedRange sqref="T131" name="Rango1_1"/>
    <protectedRange sqref="U93 U105 AU55:BB59 T95:T103 T55:T59 AU63:BB68 T63:T68 AU82:BB91 T82:T91 AU72:BB74 T72:T74 T78 AU78:BB78 U70 U115 U119 U129 AU95:BB103" name="Rango1_2"/>
    <protectedRange sqref="BM95:BV103 BM63:BV68 BM82:BV91 BM72:BV74 BM78:BV78 BM55:BV59" name="Rango3_1_1_1_1"/>
    <protectedRange sqref="AU31:BB32 T31:T32" name="Rango1_3"/>
    <protectedRange sqref="BM31:BV32" name="Rango3_1_1_1_2"/>
  </protectedRanges>
  <mergeCells count="149">
    <mergeCell ref="J202:J214"/>
    <mergeCell ref="J216:J220"/>
    <mergeCell ref="J117:J119"/>
    <mergeCell ref="J108:J115"/>
    <mergeCell ref="J82:J93"/>
    <mergeCell ref="J95:J105"/>
    <mergeCell ref="J48:J53"/>
    <mergeCell ref="J55:J61"/>
    <mergeCell ref="J63:J70"/>
    <mergeCell ref="J72:J76"/>
    <mergeCell ref="J78:J80"/>
    <mergeCell ref="J121:J129"/>
    <mergeCell ref="J131:J133"/>
    <mergeCell ref="I216:I220"/>
    <mergeCell ref="I117:I119"/>
    <mergeCell ref="I121:I129"/>
    <mergeCell ref="I131:I133"/>
    <mergeCell ref="I142:I200"/>
    <mergeCell ref="I202:I214"/>
    <mergeCell ref="I82:I93"/>
    <mergeCell ref="I95:I105"/>
    <mergeCell ref="I108:I115"/>
    <mergeCell ref="I55:I61"/>
    <mergeCell ref="I63:I70"/>
    <mergeCell ref="I72:I76"/>
    <mergeCell ref="I78:I80"/>
    <mergeCell ref="I11:I12"/>
    <mergeCell ref="I15:I21"/>
    <mergeCell ref="I23:I34"/>
    <mergeCell ref="I37:I41"/>
    <mergeCell ref="I43:I46"/>
    <mergeCell ref="G216:G220"/>
    <mergeCell ref="H216:H220"/>
    <mergeCell ref="G108:G115"/>
    <mergeCell ref="H108:H115"/>
    <mergeCell ref="H117:H119"/>
    <mergeCell ref="G117:G119"/>
    <mergeCell ref="G131:G133"/>
    <mergeCell ref="H131:H133"/>
    <mergeCell ref="G142:G200"/>
    <mergeCell ref="H142:H200"/>
    <mergeCell ref="G202:G214"/>
    <mergeCell ref="H202:H214"/>
    <mergeCell ref="E78:E79"/>
    <mergeCell ref="F78:F79"/>
    <mergeCell ref="E55:E60"/>
    <mergeCell ref="F55:F60"/>
    <mergeCell ref="G95:G105"/>
    <mergeCell ref="H95:H105"/>
    <mergeCell ref="H121:H129"/>
    <mergeCell ref="G121:G129"/>
    <mergeCell ref="G72:G76"/>
    <mergeCell ref="H72:H76"/>
    <mergeCell ref="G78:G80"/>
    <mergeCell ref="H78:H80"/>
    <mergeCell ref="G82:G93"/>
    <mergeCell ref="H82:H93"/>
    <mergeCell ref="F82:F83"/>
    <mergeCell ref="F84:F85"/>
    <mergeCell ref="F86:F88"/>
    <mergeCell ref="E7:F7"/>
    <mergeCell ref="F48:F53"/>
    <mergeCell ref="F8:K8"/>
    <mergeCell ref="E48:E53"/>
    <mergeCell ref="G11:G12"/>
    <mergeCell ref="H11:H12"/>
    <mergeCell ref="G15:G21"/>
    <mergeCell ref="H15:H21"/>
    <mergeCell ref="G23:G34"/>
    <mergeCell ref="H23:H34"/>
    <mergeCell ref="G37:G41"/>
    <mergeCell ref="H37:H41"/>
    <mergeCell ref="G43:G46"/>
    <mergeCell ref="H43:H46"/>
    <mergeCell ref="G48:G53"/>
    <mergeCell ref="H48:H53"/>
    <mergeCell ref="I48:I53"/>
    <mergeCell ref="J11:J12"/>
    <mergeCell ref="J15:J21"/>
    <mergeCell ref="J23:J34"/>
    <mergeCell ref="J37:J41"/>
    <mergeCell ref="J43:J46"/>
    <mergeCell ref="V8:AO8"/>
    <mergeCell ref="F9:K9"/>
    <mergeCell ref="E23:E34"/>
    <mergeCell ref="F23:F34"/>
    <mergeCell ref="R11:R12"/>
    <mergeCell ref="S11:S12"/>
    <mergeCell ref="T11:T12"/>
    <mergeCell ref="P9:R9"/>
    <mergeCell ref="S9:U9"/>
    <mergeCell ref="V9:AO9"/>
    <mergeCell ref="Z11:AK11"/>
    <mergeCell ref="M11:M12"/>
    <mergeCell ref="E11:F12"/>
    <mergeCell ref="P8:R8"/>
    <mergeCell ref="S8:U8"/>
    <mergeCell ref="AN12:AO12"/>
    <mergeCell ref="O11:O12"/>
    <mergeCell ref="P11:P12"/>
    <mergeCell ref="Q11:Q12"/>
    <mergeCell ref="K11:K12"/>
    <mergeCell ref="N11:N12"/>
    <mergeCell ref="E216:E220"/>
    <mergeCell ref="F216:F220"/>
    <mergeCell ref="E136:E198"/>
    <mergeCell ref="F136:F198"/>
    <mergeCell ref="E202:E212"/>
    <mergeCell ref="F202:F212"/>
    <mergeCell ref="E121:E126"/>
    <mergeCell ref="F121:F126"/>
    <mergeCell ref="L11:L12"/>
    <mergeCell ref="F108:F115"/>
    <mergeCell ref="E37:E41"/>
    <mergeCell ref="F37:F41"/>
    <mergeCell ref="E108:E113"/>
    <mergeCell ref="G55:G61"/>
    <mergeCell ref="H55:H61"/>
    <mergeCell ref="G63:G70"/>
    <mergeCell ref="H63:H70"/>
    <mergeCell ref="E63:E70"/>
    <mergeCell ref="E82:E93"/>
    <mergeCell ref="E95:E105"/>
    <mergeCell ref="F95:F105"/>
    <mergeCell ref="E72:E75"/>
    <mergeCell ref="F72:F75"/>
    <mergeCell ref="J142:J200"/>
    <mergeCell ref="BT11:BU11"/>
    <mergeCell ref="E43:E46"/>
    <mergeCell ref="F43:F46"/>
    <mergeCell ref="BA12:BB12"/>
    <mergeCell ref="BL11:BL12"/>
    <mergeCell ref="BM11:BN11"/>
    <mergeCell ref="BO11:BP11"/>
    <mergeCell ref="BR11:BS11"/>
    <mergeCell ref="U11:U12"/>
    <mergeCell ref="BG11:BJ11"/>
    <mergeCell ref="BK11:BK12"/>
    <mergeCell ref="V11:V12"/>
    <mergeCell ref="AL11:AS11"/>
    <mergeCell ref="AU11:BB11"/>
    <mergeCell ref="BC11:BF11"/>
    <mergeCell ref="AL12:AM12"/>
    <mergeCell ref="AY12:AZ12"/>
    <mergeCell ref="AP12:AQ12"/>
    <mergeCell ref="AR12:AS12"/>
    <mergeCell ref="AU12:AV12"/>
    <mergeCell ref="AW12:AX12"/>
    <mergeCell ref="AT11:AT12"/>
  </mergeCells>
  <phoneticPr fontId="37" type="noConversion"/>
  <conditionalFormatting sqref="V55:V59">
    <cfRule type="containsText" dxfId="138" priority="37" stopIfTrue="1" operator="containsText" text="Finalizada">
      <formula>NOT(ISERROR(SEARCH("Finalizada",V55)))</formula>
    </cfRule>
    <cfRule type="cellIs" dxfId="137" priority="38" stopIfTrue="1" operator="greaterThan">
      <formula>0</formula>
    </cfRule>
    <cfRule type="cellIs" dxfId="136" priority="39" stopIfTrue="1" operator="lessThan">
      <formula>0</formula>
    </cfRule>
  </conditionalFormatting>
  <conditionalFormatting sqref="V63:V68">
    <cfRule type="containsText" dxfId="135" priority="136" stopIfTrue="1" operator="containsText" text="Finalizada">
      <formula>NOT(ISERROR(SEARCH("Finalizada",V63)))</formula>
    </cfRule>
    <cfRule type="cellIs" dxfId="134" priority="137" stopIfTrue="1" operator="greaterThan">
      <formula>0</formula>
    </cfRule>
    <cfRule type="cellIs" dxfId="133" priority="138" stopIfTrue="1" operator="lessThan">
      <formula>0</formula>
    </cfRule>
  </conditionalFormatting>
  <conditionalFormatting sqref="V72:V74">
    <cfRule type="containsText" dxfId="132" priority="81" stopIfTrue="1" operator="containsText" text="Finalizada">
      <formula>NOT(ISERROR(SEARCH("Finalizada",V72)))</formula>
    </cfRule>
    <cfRule type="cellIs" dxfId="131" priority="82" stopIfTrue="1" operator="greaterThan">
      <formula>0</formula>
    </cfRule>
    <cfRule type="cellIs" dxfId="130" priority="83" stopIfTrue="1" operator="lessThan">
      <formula>0</formula>
    </cfRule>
  </conditionalFormatting>
  <conditionalFormatting sqref="V78">
    <cfRule type="containsText" dxfId="129" priority="70" stopIfTrue="1" operator="containsText" text="Finalizada">
      <formula>NOT(ISERROR(SEARCH("Finalizada",V78)))</formula>
    </cfRule>
    <cfRule type="cellIs" dxfId="128" priority="71" stopIfTrue="1" operator="greaterThan">
      <formula>0</formula>
    </cfRule>
    <cfRule type="cellIs" dxfId="127" priority="72" stopIfTrue="1" operator="lessThan">
      <formula>0</formula>
    </cfRule>
  </conditionalFormatting>
  <conditionalFormatting sqref="V82:V91">
    <cfRule type="containsText" dxfId="126" priority="92" stopIfTrue="1" operator="containsText" text="Finalizada">
      <formula>NOT(ISERROR(SEARCH("Finalizada",V82)))</formula>
    </cfRule>
    <cfRule type="cellIs" dxfId="125" priority="93" stopIfTrue="1" operator="greaterThan">
      <formula>0</formula>
    </cfRule>
    <cfRule type="cellIs" dxfId="124" priority="94" stopIfTrue="1" operator="lessThan">
      <formula>0</formula>
    </cfRule>
  </conditionalFormatting>
  <conditionalFormatting sqref="V95:V103">
    <cfRule type="containsText" dxfId="123" priority="114" stopIfTrue="1" operator="containsText" text="Finalizada">
      <formula>NOT(ISERROR(SEARCH("Finalizada",V95)))</formula>
    </cfRule>
    <cfRule type="cellIs" dxfId="122" priority="115" stopIfTrue="1" operator="greaterThan">
      <formula>0</formula>
    </cfRule>
    <cfRule type="cellIs" dxfId="121" priority="116" stopIfTrue="1" operator="lessThan">
      <formula>0</formula>
    </cfRule>
  </conditionalFormatting>
  <conditionalFormatting sqref="V145">
    <cfRule type="containsText" dxfId="120" priority="548" stopIfTrue="1" operator="containsText" text="Finalizada">
      <formula>NOT(ISERROR(SEARCH("Finalizada",V145)))</formula>
    </cfRule>
    <cfRule type="cellIs" dxfId="119" priority="549" stopIfTrue="1" operator="greaterThan">
      <formula>0</formula>
    </cfRule>
    <cfRule type="cellIs" dxfId="118" priority="550" stopIfTrue="1" operator="lessThan">
      <formula>0</formula>
    </cfRule>
  </conditionalFormatting>
  <conditionalFormatting sqref="V149:V152">
    <cfRule type="containsText" dxfId="117" priority="328" stopIfTrue="1" operator="containsText" text="Finalizada">
      <formula>NOT(ISERROR(SEARCH("Finalizada",V149)))</formula>
    </cfRule>
    <cfRule type="cellIs" dxfId="116" priority="329" stopIfTrue="1" operator="greaterThan">
      <formula>0</formula>
    </cfRule>
    <cfRule type="cellIs" dxfId="115" priority="330" stopIfTrue="1" operator="lessThan">
      <formula>0</formula>
    </cfRule>
  </conditionalFormatting>
  <conditionalFormatting sqref="V159">
    <cfRule type="containsText" dxfId="114" priority="252" stopIfTrue="1" operator="containsText" text="Finalizada">
      <formula>NOT(ISERROR(SEARCH("Finalizada",V159)))</formula>
    </cfRule>
    <cfRule type="cellIs" dxfId="113" priority="253" stopIfTrue="1" operator="greaterThan">
      <formula>0</formula>
    </cfRule>
    <cfRule type="cellIs" dxfId="112" priority="254" stopIfTrue="1" operator="lessThan">
      <formula>0</formula>
    </cfRule>
  </conditionalFormatting>
  <conditionalFormatting sqref="V163:V166">
    <cfRule type="containsText" dxfId="111" priority="218" stopIfTrue="1" operator="containsText" text="Finalizada">
      <formula>NOT(ISERROR(SEARCH("Finalizada",V163)))</formula>
    </cfRule>
    <cfRule type="cellIs" dxfId="110" priority="219" stopIfTrue="1" operator="greaterThan">
      <formula>0</formula>
    </cfRule>
    <cfRule type="cellIs" dxfId="109" priority="220" stopIfTrue="1" operator="lessThan">
      <formula>0</formula>
    </cfRule>
  </conditionalFormatting>
  <conditionalFormatting sqref="V172">
    <cfRule type="containsText" dxfId="108" priority="205" stopIfTrue="1" operator="containsText" text="Finalizada">
      <formula>NOT(ISERROR(SEARCH("Finalizada",V172)))</formula>
    </cfRule>
    <cfRule type="cellIs" dxfId="107" priority="206" stopIfTrue="1" operator="greaterThan">
      <formula>0</formula>
    </cfRule>
    <cfRule type="cellIs" dxfId="106" priority="207" stopIfTrue="1" operator="lessThan">
      <formula>0</formula>
    </cfRule>
  </conditionalFormatting>
  <conditionalFormatting sqref="V176">
    <cfRule type="containsText" dxfId="105" priority="176" stopIfTrue="1" operator="containsText" text="Finalizada">
      <formula>NOT(ISERROR(SEARCH("Finalizada",V176)))</formula>
    </cfRule>
    <cfRule type="cellIs" dxfId="104" priority="177" stopIfTrue="1" operator="greaterThan">
      <formula>0</formula>
    </cfRule>
    <cfRule type="cellIs" dxfId="103" priority="178" stopIfTrue="1" operator="lessThan">
      <formula>0</formula>
    </cfRule>
  </conditionalFormatting>
  <conditionalFormatting sqref="V181:AC198 V208:AK212">
    <cfRule type="containsText" dxfId="102" priority="731" stopIfTrue="1" operator="containsText" text="Finalizada">
      <formula>NOT(ISERROR(SEARCH("Finalizada",V181)))</formula>
    </cfRule>
    <cfRule type="cellIs" dxfId="101" priority="732" stopIfTrue="1" operator="greaterThan">
      <formula>0</formula>
    </cfRule>
    <cfRule type="cellIs" dxfId="100" priority="733" stopIfTrue="1" operator="lessThan">
      <formula>0</formula>
    </cfRule>
  </conditionalFormatting>
  <conditionalFormatting sqref="BC15:BF19">
    <cfRule type="cellIs" dxfId="99" priority="693" stopIfTrue="1" operator="lessThan">
      <formula>0</formula>
    </cfRule>
    <cfRule type="cellIs" dxfId="98" priority="694" stopIfTrue="1" operator="greaterThanOrEqual">
      <formula>0</formula>
    </cfRule>
  </conditionalFormatting>
  <conditionalFormatting sqref="BC23:BF32">
    <cfRule type="cellIs" dxfId="97" priority="13" stopIfTrue="1" operator="lessThan">
      <formula>0</formula>
    </cfRule>
    <cfRule type="cellIs" dxfId="96" priority="14" stopIfTrue="1" operator="greaterThanOrEqual">
      <formula>0</formula>
    </cfRule>
  </conditionalFormatting>
  <conditionalFormatting sqref="BC37:BF39">
    <cfRule type="cellIs" dxfId="95" priority="673" stopIfTrue="1" operator="lessThan">
      <formula>0</formula>
    </cfRule>
    <cfRule type="cellIs" dxfId="94" priority="674" stopIfTrue="1" operator="greaterThanOrEqual">
      <formula>0</formula>
    </cfRule>
  </conditionalFormatting>
  <conditionalFormatting sqref="BC43:BF44">
    <cfRule type="cellIs" dxfId="93" priority="261" stopIfTrue="1" operator="lessThan">
      <formula>0</formula>
    </cfRule>
    <cfRule type="cellIs" dxfId="92" priority="262" stopIfTrue="1" operator="greaterThanOrEqual">
      <formula>0</formula>
    </cfRule>
  </conditionalFormatting>
  <conditionalFormatting sqref="BC48:BF51">
    <cfRule type="cellIs" dxfId="91" priority="661" stopIfTrue="1" operator="lessThan">
      <formula>0</formula>
    </cfRule>
    <cfRule type="cellIs" dxfId="90" priority="662" stopIfTrue="1" operator="greaterThanOrEqual">
      <formula>0</formula>
    </cfRule>
  </conditionalFormatting>
  <conditionalFormatting sqref="BC55:BF59">
    <cfRule type="cellIs" dxfId="89" priority="29" stopIfTrue="1" operator="lessThan">
      <formula>0</formula>
    </cfRule>
    <cfRule type="cellIs" dxfId="88" priority="30" stopIfTrue="1" operator="greaterThanOrEqual">
      <formula>0</formula>
    </cfRule>
  </conditionalFormatting>
  <conditionalFormatting sqref="BC63:BF68">
    <cfRule type="cellIs" dxfId="87" priority="128" stopIfTrue="1" operator="lessThan">
      <formula>0</formula>
    </cfRule>
    <cfRule type="cellIs" dxfId="86" priority="129" stopIfTrue="1" operator="greaterThanOrEqual">
      <formula>0</formula>
    </cfRule>
  </conditionalFormatting>
  <conditionalFormatting sqref="BC72:BF74">
    <cfRule type="cellIs" dxfId="85" priority="73" stopIfTrue="1" operator="lessThan">
      <formula>0</formula>
    </cfRule>
    <cfRule type="cellIs" dxfId="84" priority="74" stopIfTrue="1" operator="greaterThanOrEqual">
      <formula>0</formula>
    </cfRule>
  </conditionalFormatting>
  <conditionalFormatting sqref="BC78:BF78">
    <cfRule type="cellIs" dxfId="83" priority="62" stopIfTrue="1" operator="lessThan">
      <formula>0</formula>
    </cfRule>
    <cfRule type="cellIs" dxfId="82" priority="63" stopIfTrue="1" operator="greaterThanOrEqual">
      <formula>0</formula>
    </cfRule>
  </conditionalFormatting>
  <conditionalFormatting sqref="BC82:BF91">
    <cfRule type="cellIs" dxfId="81" priority="95" stopIfTrue="1" operator="lessThan">
      <formula>0</formula>
    </cfRule>
    <cfRule type="cellIs" dxfId="80" priority="96" stopIfTrue="1" operator="greaterThanOrEqual">
      <formula>0</formula>
    </cfRule>
  </conditionalFormatting>
  <conditionalFormatting sqref="BC95:BF103">
    <cfRule type="cellIs" dxfId="79" priority="106" stopIfTrue="1" operator="lessThan">
      <formula>0</formula>
    </cfRule>
    <cfRule type="cellIs" dxfId="78" priority="107" stopIfTrue="1" operator="greaterThanOrEqual">
      <formula>0</formula>
    </cfRule>
  </conditionalFormatting>
  <conditionalFormatting sqref="BC108:BF113 BC117:BF117 BC131:BF131">
    <cfRule type="cellIs" dxfId="77" priority="699" stopIfTrue="1" operator="lessThan">
      <formula>0</formula>
    </cfRule>
    <cfRule type="cellIs" dxfId="76" priority="700" stopIfTrue="1" operator="greaterThanOrEqual">
      <formula>0</formula>
    </cfRule>
  </conditionalFormatting>
  <conditionalFormatting sqref="BC121:BF127">
    <cfRule type="cellIs" dxfId="75" priority="7" stopIfTrue="1" operator="lessThan">
      <formula>0</formula>
    </cfRule>
    <cfRule type="cellIs" dxfId="74" priority="8" stopIfTrue="1" operator="greaterThanOrEqual">
      <formula>0</formula>
    </cfRule>
  </conditionalFormatting>
  <conditionalFormatting sqref="BC136:BF178">
    <cfRule type="cellIs" dxfId="73" priority="179" stopIfTrue="1" operator="lessThan">
      <formula>0</formula>
    </cfRule>
    <cfRule type="cellIs" dxfId="72" priority="180" stopIfTrue="1" operator="greaterThanOrEqual">
      <formula>0</formula>
    </cfRule>
  </conditionalFormatting>
  <conditionalFormatting sqref="BC202:BF205">
    <cfRule type="cellIs" dxfId="71" priority="161" stopIfTrue="1" operator="lessThan">
      <formula>0</formula>
    </cfRule>
    <cfRule type="cellIs" dxfId="70" priority="162" stopIfTrue="1" operator="greaterThanOrEqual">
      <formula>0</formula>
    </cfRule>
  </conditionalFormatting>
  <conditionalFormatting sqref="BC216:BF218">
    <cfRule type="cellIs" dxfId="69" priority="577" stopIfTrue="1" operator="lessThan">
      <formula>0</formula>
    </cfRule>
    <cfRule type="cellIs" dxfId="68" priority="578" stopIfTrue="1" operator="greaterThanOrEqual">
      <formula>0</formula>
    </cfRule>
  </conditionalFormatting>
  <conditionalFormatting sqref="BC181:BJ198">
    <cfRule type="cellIs" dxfId="67" priority="319" stopIfTrue="1" operator="lessThan">
      <formula>0</formula>
    </cfRule>
    <cfRule type="cellIs" dxfId="66" priority="320" stopIfTrue="1" operator="greaterThanOrEqual">
      <formula>0</formula>
    </cfRule>
  </conditionalFormatting>
  <conditionalFormatting sqref="BC208:BJ212">
    <cfRule type="cellIs" dxfId="65" priority="587" stopIfTrue="1" operator="lessThan">
      <formula>0</formula>
    </cfRule>
    <cfRule type="cellIs" dxfId="64" priority="588" stopIfTrue="1" operator="greaterThanOrEqual">
      <formula>0</formula>
    </cfRule>
  </conditionalFormatting>
  <conditionalFormatting sqref="BG15:BJ19 BG108:BJ113 BG117:BJ117 BG131:BJ131">
    <cfRule type="cellIs" dxfId="63" priority="739" stopIfTrue="1" operator="lessThan">
      <formula>0</formula>
    </cfRule>
    <cfRule type="cellIs" dxfId="62" priority="740" stopIfTrue="1" operator="greaterThanOrEqual">
      <formula>0</formula>
    </cfRule>
  </conditionalFormatting>
  <conditionalFormatting sqref="BG23:BJ32">
    <cfRule type="cellIs" dxfId="61" priority="19" stopIfTrue="1" operator="lessThan">
      <formula>0</formula>
    </cfRule>
    <cfRule type="cellIs" dxfId="60" priority="20" stopIfTrue="1" operator="greaterThanOrEqual">
      <formula>0</formula>
    </cfRule>
  </conditionalFormatting>
  <conditionalFormatting sqref="BG37:BJ39">
    <cfRule type="cellIs" dxfId="59" priority="679" stopIfTrue="1" operator="lessThan">
      <formula>0</formula>
    </cfRule>
    <cfRule type="cellIs" dxfId="58" priority="680" stopIfTrue="1" operator="greaterThanOrEqual">
      <formula>0</formula>
    </cfRule>
  </conditionalFormatting>
  <conditionalFormatting sqref="BG43:BJ44">
    <cfRule type="cellIs" dxfId="57" priority="267" stopIfTrue="1" operator="lessThan">
      <formula>0</formula>
    </cfRule>
    <cfRule type="cellIs" dxfId="56" priority="268" stopIfTrue="1" operator="greaterThanOrEqual">
      <formula>0</formula>
    </cfRule>
  </conditionalFormatting>
  <conditionalFormatting sqref="BG48:BJ51">
    <cfRule type="cellIs" dxfId="55" priority="667" stopIfTrue="1" operator="lessThan">
      <formula>0</formula>
    </cfRule>
    <cfRule type="cellIs" dxfId="54" priority="668" stopIfTrue="1" operator="greaterThanOrEqual">
      <formula>0</formula>
    </cfRule>
  </conditionalFormatting>
  <conditionalFormatting sqref="BG55:BJ59">
    <cfRule type="cellIs" dxfId="53" priority="35" stopIfTrue="1" operator="lessThan">
      <formula>0</formula>
    </cfRule>
    <cfRule type="cellIs" dxfId="52" priority="36" stopIfTrue="1" operator="greaterThanOrEqual">
      <formula>0</formula>
    </cfRule>
  </conditionalFormatting>
  <conditionalFormatting sqref="BG63:BJ68">
    <cfRule type="cellIs" dxfId="51" priority="134" stopIfTrue="1" operator="lessThan">
      <formula>0</formula>
    </cfRule>
    <cfRule type="cellIs" dxfId="50" priority="135" stopIfTrue="1" operator="greaterThanOrEqual">
      <formula>0</formula>
    </cfRule>
  </conditionalFormatting>
  <conditionalFormatting sqref="BG72:BJ74">
    <cfRule type="cellIs" dxfId="49" priority="79" stopIfTrue="1" operator="lessThan">
      <formula>0</formula>
    </cfRule>
    <cfRule type="cellIs" dxfId="48" priority="80" stopIfTrue="1" operator="greaterThanOrEqual">
      <formula>0</formula>
    </cfRule>
  </conditionalFormatting>
  <conditionalFormatting sqref="BG78:BJ78">
    <cfRule type="cellIs" dxfId="47" priority="68" stopIfTrue="1" operator="lessThan">
      <formula>0</formula>
    </cfRule>
    <cfRule type="cellIs" dxfId="46" priority="69" stopIfTrue="1" operator="greaterThanOrEqual">
      <formula>0</formula>
    </cfRule>
  </conditionalFormatting>
  <conditionalFormatting sqref="BG82:BJ91">
    <cfRule type="cellIs" dxfId="45" priority="101" stopIfTrue="1" operator="lessThan">
      <formula>0</formula>
    </cfRule>
    <cfRule type="cellIs" dxfId="44" priority="102" stopIfTrue="1" operator="greaterThanOrEqual">
      <formula>0</formula>
    </cfRule>
  </conditionalFormatting>
  <conditionalFormatting sqref="BG95:BJ103">
    <cfRule type="cellIs" dxfId="43" priority="112" stopIfTrue="1" operator="lessThan">
      <formula>0</formula>
    </cfRule>
    <cfRule type="cellIs" dxfId="42" priority="113" stopIfTrue="1" operator="greaterThanOrEqual">
      <formula>0</formula>
    </cfRule>
  </conditionalFormatting>
  <conditionalFormatting sqref="BG121:BJ127">
    <cfRule type="cellIs" dxfId="41" priority="11" stopIfTrue="1" operator="lessThan">
      <formula>0</formula>
    </cfRule>
    <cfRule type="cellIs" dxfId="40" priority="12" stopIfTrue="1" operator="greaterThanOrEqual">
      <formula>0</formula>
    </cfRule>
  </conditionalFormatting>
  <conditionalFormatting sqref="BG136:BJ178">
    <cfRule type="cellIs" dxfId="39" priority="186" stopIfTrue="1" operator="lessThan">
      <formula>0</formula>
    </cfRule>
    <cfRule type="cellIs" dxfId="38" priority="187" stopIfTrue="1" operator="greaterThanOrEqual">
      <formula>0</formula>
    </cfRule>
  </conditionalFormatting>
  <conditionalFormatting sqref="BG202:BJ205">
    <cfRule type="cellIs" dxfId="37" priority="165" stopIfTrue="1" operator="lessThan">
      <formula>0</formula>
    </cfRule>
    <cfRule type="cellIs" dxfId="36" priority="166" stopIfTrue="1" operator="greaterThanOrEqual">
      <formula>0</formula>
    </cfRule>
  </conditionalFormatting>
  <conditionalFormatting sqref="BG216:BJ218">
    <cfRule type="cellIs" dxfId="35" priority="583" stopIfTrue="1" operator="lessThan">
      <formula>0</formula>
    </cfRule>
    <cfRule type="cellIs" dxfId="34" priority="584" stopIfTrue="1" operator="greaterThanOrEqual">
      <formula>0</formula>
    </cfRule>
  </conditionalFormatting>
  <conditionalFormatting sqref="BK15:BK19 BK108:BK113 BK117 BK131">
    <cfRule type="cellIs" dxfId="33" priority="734" stopIfTrue="1" operator="equal">
      <formula>1</formula>
    </cfRule>
    <cfRule type="cellIs" dxfId="32" priority="735" stopIfTrue="1" operator="lessThan">
      <formula>1</formula>
    </cfRule>
  </conditionalFormatting>
  <conditionalFormatting sqref="BK23:BK32">
    <cfRule type="cellIs" dxfId="31" priority="17" stopIfTrue="1" operator="equal">
      <formula>1</formula>
    </cfRule>
    <cfRule type="cellIs" dxfId="30" priority="18" stopIfTrue="1" operator="lessThan">
      <formula>1</formula>
    </cfRule>
  </conditionalFormatting>
  <conditionalFormatting sqref="BK37:BK39">
    <cfRule type="cellIs" dxfId="29" priority="677" stopIfTrue="1" operator="equal">
      <formula>1</formula>
    </cfRule>
    <cfRule type="cellIs" dxfId="28" priority="678" stopIfTrue="1" operator="lessThan">
      <formula>1</formula>
    </cfRule>
  </conditionalFormatting>
  <conditionalFormatting sqref="BK43:BK44">
    <cfRule type="cellIs" dxfId="27" priority="265" stopIfTrue="1" operator="equal">
      <formula>1</formula>
    </cfRule>
    <cfRule type="cellIs" dxfId="26" priority="266" stopIfTrue="1" operator="lessThan">
      <formula>1</formula>
    </cfRule>
  </conditionalFormatting>
  <conditionalFormatting sqref="BK48:BK51">
    <cfRule type="cellIs" dxfId="25" priority="665" stopIfTrue="1" operator="equal">
      <formula>1</formula>
    </cfRule>
    <cfRule type="cellIs" dxfId="24" priority="666" stopIfTrue="1" operator="lessThan">
      <formula>1</formula>
    </cfRule>
  </conditionalFormatting>
  <conditionalFormatting sqref="BK55:BK59">
    <cfRule type="cellIs" dxfId="23" priority="33" stopIfTrue="1" operator="equal">
      <formula>1</formula>
    </cfRule>
    <cfRule type="cellIs" dxfId="22" priority="34" stopIfTrue="1" operator="lessThan">
      <formula>1</formula>
    </cfRule>
  </conditionalFormatting>
  <conditionalFormatting sqref="BK63:BK68">
    <cfRule type="cellIs" dxfId="21" priority="132" stopIfTrue="1" operator="equal">
      <formula>1</formula>
    </cfRule>
    <cfRule type="cellIs" dxfId="20" priority="133" stopIfTrue="1" operator="lessThan">
      <formula>1</formula>
    </cfRule>
  </conditionalFormatting>
  <conditionalFormatting sqref="BK72:BK74">
    <cfRule type="cellIs" dxfId="19" priority="77" stopIfTrue="1" operator="equal">
      <formula>1</formula>
    </cfRule>
    <cfRule type="cellIs" dxfId="18" priority="78" stopIfTrue="1" operator="lessThan">
      <formula>1</formula>
    </cfRule>
  </conditionalFormatting>
  <conditionalFormatting sqref="BK78">
    <cfRule type="cellIs" dxfId="17" priority="66" stopIfTrue="1" operator="equal">
      <formula>1</formula>
    </cfRule>
    <cfRule type="cellIs" dxfId="16" priority="67" stopIfTrue="1" operator="lessThan">
      <formula>1</formula>
    </cfRule>
  </conditionalFormatting>
  <conditionalFormatting sqref="BK82:BK91">
    <cfRule type="cellIs" dxfId="15" priority="99" stopIfTrue="1" operator="equal">
      <formula>1</formula>
    </cfRule>
    <cfRule type="cellIs" dxfId="14" priority="100" stopIfTrue="1" operator="lessThan">
      <formula>1</formula>
    </cfRule>
  </conditionalFormatting>
  <conditionalFormatting sqref="BK95:BK103">
    <cfRule type="cellIs" dxfId="13" priority="110" stopIfTrue="1" operator="equal">
      <formula>1</formula>
    </cfRule>
    <cfRule type="cellIs" dxfId="12" priority="111" stopIfTrue="1" operator="lessThan">
      <formula>1</formula>
    </cfRule>
  </conditionalFormatting>
  <conditionalFormatting sqref="BK121:BK127">
    <cfRule type="cellIs" dxfId="11" priority="9" stopIfTrue="1" operator="equal">
      <formula>1</formula>
    </cfRule>
    <cfRule type="cellIs" dxfId="10" priority="10" stopIfTrue="1" operator="lessThan">
      <formula>1</formula>
    </cfRule>
  </conditionalFormatting>
  <conditionalFormatting sqref="BK136:BK178">
    <cfRule type="cellIs" dxfId="9" priority="181" stopIfTrue="1" operator="equal">
      <formula>1</formula>
    </cfRule>
    <cfRule type="cellIs" dxfId="8" priority="182" stopIfTrue="1" operator="lessThan">
      <formula>1</formula>
    </cfRule>
  </conditionalFormatting>
  <conditionalFormatting sqref="BK181:BK198">
    <cfRule type="cellIs" dxfId="7" priority="317" stopIfTrue="1" operator="equal">
      <formula>1</formula>
    </cfRule>
    <cfRule type="cellIs" dxfId="6" priority="318" stopIfTrue="1" operator="lessThan">
      <formula>1</formula>
    </cfRule>
  </conditionalFormatting>
  <conditionalFormatting sqref="BK202:BK205">
    <cfRule type="cellIs" dxfId="5" priority="163" stopIfTrue="1" operator="equal">
      <formula>1</formula>
    </cfRule>
    <cfRule type="cellIs" dxfId="4" priority="164" stopIfTrue="1" operator="lessThan">
      <formula>1</formula>
    </cfRule>
  </conditionalFormatting>
  <conditionalFormatting sqref="BK208:BK212">
    <cfRule type="cellIs" dxfId="3" priority="585" stopIfTrue="1" operator="equal">
      <formula>1</formula>
    </cfRule>
    <cfRule type="cellIs" dxfId="2" priority="586" stopIfTrue="1" operator="lessThan">
      <formula>1</formula>
    </cfRule>
  </conditionalFormatting>
  <conditionalFormatting sqref="BK216:BK218">
    <cfRule type="cellIs" dxfId="1" priority="581" stopIfTrue="1" operator="equal">
      <formula>1</formula>
    </cfRule>
    <cfRule type="cellIs" dxfId="0" priority="582" stopIfTrue="1" operator="lessThan">
      <formula>1</formula>
    </cfRule>
  </conditionalFormatting>
  <pageMargins left="0.75" right="0.75" top="1" bottom="1" header="0" footer="0"/>
  <pageSetup pageOrder="overThenDown" orientation="portrait" horizontalDpi="200" verticalDpi="200" r:id="rId1"/>
  <headerFooter alignWithMargins="0"/>
  <colBreaks count="2" manualBreakCount="2">
    <brk id="13" max="304" man="1"/>
    <brk id="6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POI2025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Planificador Institucional</dc:creator>
  <cp:lastModifiedBy>Cinthia  Fallas Rodríguez</cp:lastModifiedBy>
  <cp:lastPrinted>2023-09-25T20:25:54Z</cp:lastPrinted>
  <dcterms:created xsi:type="dcterms:W3CDTF">2023-08-09T21:27:23Z</dcterms:created>
  <dcterms:modified xsi:type="dcterms:W3CDTF">2025-02-05T17:13:17Z</dcterms:modified>
</cp:coreProperties>
</file>